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stair.mcbeath\Documents\Documents\Documents\CIHT East of England\Treasurer Info'\CIHT Accounts 2019\"/>
    </mc:Choice>
  </mc:AlternateContent>
  <xr:revisionPtr revIDLastSave="0" documentId="13_ncr:1_{4A63E1ED-D395-447D-AD33-F0C388F869C5}" xr6:coauthVersionLast="44" xr6:coauthVersionMax="44" xr10:uidLastSave="{00000000-0000-0000-0000-000000000000}"/>
  <workbookProtection workbookPassword="C8ED" lockStructure="1"/>
  <bookViews>
    <workbookView xWindow="-120" yWindow="-120" windowWidth="24240" windowHeight="13140" activeTab="2" xr2:uid="{00000000-000D-0000-FFFF-FFFF00000000}"/>
  </bookViews>
  <sheets>
    <sheet name="Region Income" sheetId="2" r:id="rId1"/>
    <sheet name="Region Expenditure" sheetId="3" r:id="rId2"/>
    <sheet name="Summary I&amp;E" sheetId="4" r:id="rId3"/>
    <sheet name="Region VAT" sheetId="1" r:id="rId4"/>
    <sheet name="Balance Sheet" sheetId="5" r:id="rId5"/>
  </sheets>
  <definedNames>
    <definedName name="_xlnm.Print_Area" localSheetId="1">'Region Expenditure'!$A$1:$S$94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3" i="3" l="1"/>
  <c r="F73" i="3" s="1"/>
  <c r="G52" i="3"/>
  <c r="F52" i="3" s="1"/>
  <c r="G51" i="3"/>
  <c r="F51" i="3"/>
  <c r="N25" i="4" l="1"/>
  <c r="F59" i="2"/>
  <c r="G59" i="2" s="1"/>
  <c r="F58" i="2"/>
  <c r="G58" i="2" s="1"/>
  <c r="G72" i="3"/>
  <c r="F72" i="3" s="1"/>
  <c r="F45" i="2" l="1"/>
  <c r="G45" i="2" s="1"/>
  <c r="F44" i="2"/>
  <c r="G44" i="2" s="1"/>
  <c r="F43" i="2"/>
  <c r="G43" i="2" s="1"/>
  <c r="F42" i="2"/>
  <c r="G42" i="2" s="1"/>
  <c r="G43" i="3" l="1"/>
  <c r="F43" i="3" s="1"/>
  <c r="G44" i="3"/>
  <c r="F44" i="3" s="1"/>
  <c r="F42" i="3"/>
  <c r="F41" i="3"/>
  <c r="G40" i="3"/>
  <c r="F40" i="3" s="1"/>
  <c r="F11" i="2" l="1"/>
  <c r="F29" i="2"/>
  <c r="G29" i="2" s="1"/>
  <c r="G39" i="3" l="1"/>
  <c r="F39" i="3" s="1"/>
  <c r="G38" i="3"/>
  <c r="F38" i="3" s="1"/>
  <c r="G37" i="3"/>
  <c r="F37" i="3" s="1"/>
  <c r="G36" i="3"/>
  <c r="F36" i="3" s="1"/>
  <c r="G35" i="3"/>
  <c r="F35" i="3" s="1"/>
  <c r="G34" i="3"/>
  <c r="F34" i="3" s="1"/>
  <c r="G32" i="3"/>
  <c r="F32" i="3" s="1"/>
  <c r="G31" i="3"/>
  <c r="F31" i="3" s="1"/>
  <c r="G30" i="3"/>
  <c r="F30" i="3" s="1"/>
  <c r="F28" i="2"/>
  <c r="G28" i="2" s="1"/>
  <c r="F27" i="2"/>
  <c r="G27" i="2" s="1"/>
  <c r="F26" i="2"/>
  <c r="G26" i="2" s="1"/>
  <c r="F25" i="2"/>
  <c r="G25" i="2" s="1"/>
  <c r="J24" i="4"/>
  <c r="J23" i="4"/>
  <c r="J22" i="4"/>
  <c r="J21" i="4"/>
  <c r="J20" i="4"/>
  <c r="J19" i="4"/>
  <c r="J18" i="4"/>
  <c r="J17" i="4"/>
  <c r="J16" i="4"/>
  <c r="J15" i="4"/>
  <c r="J14" i="4"/>
  <c r="J13" i="4"/>
  <c r="F9" i="2" l="1"/>
  <c r="G9" i="2" s="1"/>
  <c r="F10" i="2"/>
  <c r="G10" i="2" s="1"/>
  <c r="G11" i="2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8" i="2"/>
  <c r="G8" i="2" s="1"/>
  <c r="E29" i="3" l="1"/>
  <c r="S29" i="3"/>
  <c r="G12" i="3"/>
  <c r="F12" i="3" s="1"/>
  <c r="G13" i="3"/>
  <c r="F13" i="3" s="1"/>
  <c r="G29" i="3" l="1"/>
  <c r="N14" i="4"/>
  <c r="N15" i="4"/>
  <c r="N16" i="4"/>
  <c r="N17" i="4"/>
  <c r="N18" i="4"/>
  <c r="N19" i="4"/>
  <c r="N20" i="4"/>
  <c r="N21" i="4"/>
  <c r="N22" i="4"/>
  <c r="N23" i="4"/>
  <c r="N24" i="4"/>
  <c r="N13" i="4"/>
  <c r="C23" i="5" l="1"/>
  <c r="G50" i="3" l="1"/>
  <c r="D15" i="5" l="1"/>
  <c r="A15" i="5"/>
  <c r="A23" i="4" l="1"/>
  <c r="A22" i="5" s="1"/>
  <c r="A22" i="4"/>
  <c r="A21" i="5" s="1"/>
  <c r="A21" i="4"/>
  <c r="A20" i="5" s="1"/>
  <c r="A20" i="4"/>
  <c r="A19" i="5" s="1"/>
  <c r="A17" i="4"/>
  <c r="A14" i="5" s="1"/>
  <c r="A16" i="4"/>
  <c r="A13" i="5" s="1"/>
  <c r="A15" i="4"/>
  <c r="A12" i="5" s="1"/>
  <c r="A14" i="4"/>
  <c r="A11" i="5" s="1"/>
  <c r="A13" i="4"/>
  <c r="A10" i="5" s="1"/>
  <c r="A12" i="4"/>
  <c r="A9" i="5" s="1"/>
  <c r="Q29" i="3"/>
  <c r="R29" i="3"/>
  <c r="Q50" i="3"/>
  <c r="R50" i="3"/>
  <c r="S50" i="3"/>
  <c r="Q71" i="3"/>
  <c r="R71" i="3"/>
  <c r="S71" i="3"/>
  <c r="Q92" i="3"/>
  <c r="R92" i="3"/>
  <c r="S92" i="3"/>
  <c r="R94" i="3" l="1"/>
  <c r="E23" i="4" s="1"/>
  <c r="Q94" i="3"/>
  <c r="E24" i="4" s="1"/>
  <c r="F24" i="4" s="1"/>
  <c r="S94" i="3"/>
  <c r="D23" i="5" l="1"/>
  <c r="E23" i="5" s="1"/>
  <c r="E47" i="5"/>
  <c r="E31" i="5"/>
  <c r="J24" i="2" l="1"/>
  <c r="C22" i="5" l="1"/>
  <c r="C21" i="5"/>
  <c r="C20" i="5"/>
  <c r="C19" i="5"/>
  <c r="P92" i="3"/>
  <c r="O92" i="3"/>
  <c r="N92" i="3"/>
  <c r="M92" i="3"/>
  <c r="L92" i="3"/>
  <c r="K92" i="3"/>
  <c r="J92" i="3"/>
  <c r="I92" i="3"/>
  <c r="H92" i="3"/>
  <c r="F92" i="3"/>
  <c r="G20" i="1" s="1"/>
  <c r="P71" i="3"/>
  <c r="O71" i="3"/>
  <c r="N71" i="3"/>
  <c r="M71" i="3"/>
  <c r="L71" i="3"/>
  <c r="J71" i="3"/>
  <c r="I71" i="3"/>
  <c r="H71" i="3"/>
  <c r="F71" i="3"/>
  <c r="G16" i="1" s="1"/>
  <c r="P50" i="3"/>
  <c r="O50" i="3"/>
  <c r="N50" i="3"/>
  <c r="M50" i="3"/>
  <c r="L50" i="3"/>
  <c r="K50" i="3"/>
  <c r="J50" i="3"/>
  <c r="I50" i="3"/>
  <c r="H50" i="3"/>
  <c r="F50" i="3"/>
  <c r="G12" i="1" s="1"/>
  <c r="F74" i="2"/>
  <c r="E20" i="1" s="1"/>
  <c r="H74" i="2"/>
  <c r="I74" i="2"/>
  <c r="J74" i="2"/>
  <c r="K74" i="2"/>
  <c r="L74" i="2"/>
  <c r="M74" i="2"/>
  <c r="N74" i="2"/>
  <c r="O74" i="2"/>
  <c r="P74" i="2"/>
  <c r="F57" i="2"/>
  <c r="E16" i="1" s="1"/>
  <c r="H57" i="2"/>
  <c r="J57" i="2"/>
  <c r="K57" i="2"/>
  <c r="L57" i="2"/>
  <c r="M57" i="2"/>
  <c r="N57" i="2"/>
  <c r="O57" i="2"/>
  <c r="P57" i="2"/>
  <c r="F41" i="2"/>
  <c r="E12" i="1" s="1"/>
  <c r="H41" i="2"/>
  <c r="I41" i="2"/>
  <c r="J41" i="2"/>
  <c r="K41" i="2"/>
  <c r="L41" i="2"/>
  <c r="M41" i="2"/>
  <c r="N41" i="2"/>
  <c r="O41" i="2"/>
  <c r="P41" i="2"/>
  <c r="H29" i="3"/>
  <c r="I29" i="3"/>
  <c r="K29" i="3"/>
  <c r="L29" i="3"/>
  <c r="M29" i="3"/>
  <c r="N29" i="3"/>
  <c r="O29" i="3"/>
  <c r="H24" i="2"/>
  <c r="I24" i="2"/>
  <c r="K24" i="2"/>
  <c r="L24" i="2"/>
  <c r="M24" i="2"/>
  <c r="N24" i="2"/>
  <c r="O24" i="2"/>
  <c r="P24" i="2"/>
  <c r="M25" i="4"/>
  <c r="L25" i="4"/>
  <c r="N12" i="4"/>
  <c r="J12" i="4"/>
  <c r="P76" i="2" l="1"/>
  <c r="E34" i="4" s="1"/>
  <c r="D34" i="5" s="1"/>
  <c r="E34" i="5" s="1"/>
  <c r="K76" i="2"/>
  <c r="D15" i="4" s="1"/>
  <c r="C12" i="5" s="1"/>
  <c r="N76" i="2"/>
  <c r="M76" i="2"/>
  <c r="D17" i="4" s="1"/>
  <c r="C14" i="5" s="1"/>
  <c r="O76" i="2"/>
  <c r="D18" i="4" s="1"/>
  <c r="C15" i="5" s="1"/>
  <c r="H76" i="2"/>
  <c r="D12" i="4" s="1"/>
  <c r="L76" i="2"/>
  <c r="D16" i="4" s="1"/>
  <c r="C13" i="5" s="1"/>
  <c r="J76" i="2"/>
  <c r="D14" i="4" s="1"/>
  <c r="H94" i="3"/>
  <c r="E12" i="4" s="1"/>
  <c r="O94" i="3"/>
  <c r="E21" i="4" s="1"/>
  <c r="F21" i="4" s="1"/>
  <c r="G24" i="2"/>
  <c r="I10" i="1" s="1"/>
  <c r="M94" i="3"/>
  <c r="E17" i="4" s="1"/>
  <c r="G41" i="2"/>
  <c r="I12" i="1" s="1"/>
  <c r="E41" i="2"/>
  <c r="E24" i="2"/>
  <c r="N94" i="3"/>
  <c r="E20" i="4" s="1"/>
  <c r="I94" i="3"/>
  <c r="E15" i="4" s="1"/>
  <c r="L94" i="3"/>
  <c r="E16" i="4" s="1"/>
  <c r="F24" i="2"/>
  <c r="E10" i="1" s="1"/>
  <c r="E14" i="1" s="1"/>
  <c r="E18" i="1" s="1"/>
  <c r="E22" i="1" s="1"/>
  <c r="C36" i="5" s="1"/>
  <c r="F18" i="4" l="1"/>
  <c r="C11" i="5"/>
  <c r="F17" i="4"/>
  <c r="D14" i="5"/>
  <c r="D20" i="5"/>
  <c r="E20" i="5" s="1"/>
  <c r="C9" i="5"/>
  <c r="F20" i="4"/>
  <c r="F16" i="4"/>
  <c r="D13" i="5"/>
  <c r="I14" i="1"/>
  <c r="D9" i="5"/>
  <c r="D19" i="5"/>
  <c r="E19" i="5" s="1"/>
  <c r="E15" i="5"/>
  <c r="F76" i="2"/>
  <c r="E23" i="1" s="1"/>
  <c r="F23" i="4"/>
  <c r="D22" i="5"/>
  <c r="E22" i="5" s="1"/>
  <c r="E9" i="5" l="1"/>
  <c r="F12" i="4"/>
  <c r="E13" i="5"/>
  <c r="J29" i="3" l="1"/>
  <c r="J94" i="3" s="1"/>
  <c r="E14" i="4" s="1"/>
  <c r="D11" i="5" l="1"/>
  <c r="F14" i="4"/>
  <c r="E11" i="5" l="1"/>
  <c r="F29" i="3"/>
  <c r="F94" i="3" s="1"/>
  <c r="G23" i="1" s="1"/>
  <c r="K10" i="1"/>
  <c r="P29" i="3"/>
  <c r="P94" i="3" s="1"/>
  <c r="E22" i="4" s="1"/>
  <c r="G10" i="1" l="1"/>
  <c r="G14" i="1" s="1"/>
  <c r="G18" i="1" s="1"/>
  <c r="G22" i="1" s="1"/>
  <c r="D36" i="5" s="1"/>
  <c r="E36" i="5" s="1"/>
  <c r="D21" i="5"/>
  <c r="F22" i="4"/>
  <c r="E21" i="5" l="1"/>
  <c r="E92" i="3"/>
  <c r="G92" i="3"/>
  <c r="K20" i="1" s="1"/>
  <c r="E71" i="3"/>
  <c r="E50" i="3"/>
  <c r="K12" i="1"/>
  <c r="K14" i="1" s="1"/>
  <c r="E94" i="3" l="1"/>
  <c r="E33" i="4" s="1"/>
  <c r="G71" i="3" l="1"/>
  <c r="G94" i="3" s="1"/>
  <c r="K23" i="1" s="1"/>
  <c r="K71" i="3"/>
  <c r="K94" i="3" s="1"/>
  <c r="K16" i="1" l="1"/>
  <c r="K18" i="1" s="1"/>
  <c r="K22" i="1" s="1"/>
  <c r="E13" i="4"/>
  <c r="I25" i="4" s="1"/>
  <c r="E26" i="4"/>
  <c r="D12" i="5" l="1"/>
  <c r="E12" i="5" s="1"/>
  <c r="F15" i="4"/>
  <c r="E25" i="4"/>
  <c r="D10" i="5"/>
  <c r="D25" i="5" l="1"/>
  <c r="G74" i="2"/>
  <c r="E57" i="2"/>
  <c r="E74" i="2"/>
  <c r="E76" i="2" l="1"/>
  <c r="E32" i="4" s="1"/>
  <c r="E37" i="4" s="1"/>
  <c r="E45" i="5" s="1"/>
  <c r="E53" i="5" s="1"/>
  <c r="I20" i="1"/>
  <c r="G57" i="2"/>
  <c r="G76" i="2" s="1"/>
  <c r="I16" i="1" l="1"/>
  <c r="I18" i="1" s="1"/>
  <c r="I22" i="1" s="1"/>
  <c r="I57" i="2"/>
  <c r="I76" i="2" s="1"/>
  <c r="D13" i="4" s="1"/>
  <c r="H25" i="4" s="1"/>
  <c r="J25" i="4"/>
  <c r="I23" i="1"/>
  <c r="D26" i="4"/>
  <c r="F26" i="4" s="1"/>
  <c r="F13" i="4" l="1"/>
  <c r="F25" i="4" s="1"/>
  <c r="C10" i="5"/>
  <c r="C25" i="5" s="1"/>
  <c r="E25" i="5" s="1"/>
  <c r="E38" i="5" s="1"/>
  <c r="E40" i="5" s="1"/>
  <c r="D25" i="4"/>
</calcChain>
</file>

<file path=xl/sharedStrings.xml><?xml version="1.0" encoding="utf-8"?>
<sst xmlns="http://schemas.openxmlformats.org/spreadsheetml/2006/main" count="206" uniqueCount="147">
  <si>
    <t>VAT RETURN</t>
  </si>
  <si>
    <t>Box 6</t>
  </si>
  <si>
    <t>The Chartered Institution of Highways &amp; Transportation</t>
  </si>
  <si>
    <t>Box1</t>
  </si>
  <si>
    <t>Box7</t>
  </si>
  <si>
    <t>Box4</t>
  </si>
  <si>
    <t>Quarter 1</t>
  </si>
  <si>
    <t>Quarter 3</t>
  </si>
  <si>
    <t>Quarter 4</t>
  </si>
  <si>
    <t>VAT</t>
  </si>
  <si>
    <t>on Income</t>
  </si>
  <si>
    <t>Income</t>
  </si>
  <si>
    <t>exc VAT</t>
  </si>
  <si>
    <t>on Costs</t>
  </si>
  <si>
    <t>Costs</t>
  </si>
  <si>
    <t>THE CHARTERED INSTITUTION OF HIGHWAYS AND TRANSPORTATION</t>
  </si>
  <si>
    <t>Item</t>
  </si>
  <si>
    <t>Seminar</t>
  </si>
  <si>
    <t>Dinner Dance</t>
  </si>
  <si>
    <t>Social Event</t>
  </si>
  <si>
    <t>AGM</t>
  </si>
  <si>
    <t>prev year</t>
  </si>
  <si>
    <t>Cash Book Date</t>
  </si>
  <si>
    <t>Branch Ref</t>
  </si>
  <si>
    <t>TOTAL Quarter 1</t>
  </si>
  <si>
    <t>Total Income inc VAT</t>
  </si>
  <si>
    <t>Total Exp inc VAT</t>
  </si>
  <si>
    <t xml:space="preserve"> FOR 12 MONTHS</t>
  </si>
  <si>
    <t>FOR 12 MONTHS</t>
  </si>
  <si>
    <t>Net</t>
  </si>
  <si>
    <t>Other</t>
  </si>
  <si>
    <t>Exp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</si>
  <si>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</si>
  <si>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Totals from Detailed Sch</t>
  </si>
  <si>
    <t>Check total</t>
  </si>
  <si>
    <t>Bank Reconciliation</t>
  </si>
  <si>
    <t>other</t>
  </si>
  <si>
    <t>Closing Quarter Bank Balance</t>
  </si>
  <si>
    <t>TOTAL Quarter 2</t>
  </si>
  <si>
    <t>TOTAL Quarter 3</t>
  </si>
  <si>
    <t>TOTAL Quarter 4</t>
  </si>
  <si>
    <t>Quarter 2</t>
  </si>
  <si>
    <t xml:space="preserve">Please give details if there is any difference between the figures reported  above and the figures on your Income and expenditure report. </t>
  </si>
  <si>
    <t>Total Q1 &amp;Q2</t>
  </si>
  <si>
    <t>Total Q1 &amp;Q2 &amp;Q 3</t>
  </si>
  <si>
    <t>Total Q1 &amp;Q2 &amp;Q3 &amp;Q4</t>
  </si>
  <si>
    <t>Add Income (inc VAT)</t>
  </si>
  <si>
    <t>Less Expenditure (inc VAT)</t>
  </si>
  <si>
    <t>Bank statement Date/Ref</t>
  </si>
  <si>
    <t>Bank Statement date/Ref</t>
  </si>
  <si>
    <t>Transfer to HQ MEMO only</t>
  </si>
  <si>
    <t>Transfer to/ from HQ MEMO only</t>
  </si>
  <si>
    <t>Total Income exc VAT &amp; trans</t>
  </si>
  <si>
    <t>Total Standard Rate Exp exc VAT &amp; trans</t>
  </si>
  <si>
    <t>Linked to Summary I&amp;E</t>
  </si>
  <si>
    <t>Linked  to Summary I&amp;E</t>
  </si>
  <si>
    <t>List of Significant Debtors /Creditors</t>
  </si>
  <si>
    <t>transfers outside scope of VAT</t>
  </si>
  <si>
    <t>INCOME AND EXPENDITURE</t>
  </si>
  <si>
    <t>INCOME</t>
  </si>
  <si>
    <t>EXPEND</t>
  </si>
  <si>
    <t>TOTAL</t>
  </si>
  <si>
    <t>PREV YEAR/ADJ</t>
  </si>
  <si>
    <t>TOTAL (SURPLUS)/DEFICIT</t>
  </si>
  <si>
    <t>BALANCE SHEET</t>
  </si>
  <si>
    <t>ACCUM FUND B/FWD</t>
  </si>
  <si>
    <t>VAT ON OUTPUTS</t>
  </si>
  <si>
    <t>VAT ON INPUTS</t>
  </si>
  <si>
    <t>VAT OUTPUT LESS INPUT</t>
  </si>
  <si>
    <t>PROFIT FOR THE YEAR</t>
  </si>
  <si>
    <t>REPRESENTED BY:</t>
  </si>
  <si>
    <t>FIXED ASSETS AT BRANCH</t>
  </si>
  <si>
    <t>BANK BALANCE-CURRENT A/C</t>
  </si>
  <si>
    <t>OTHER BANK/CASH A/C</t>
  </si>
  <si>
    <t>CREDITORS</t>
  </si>
  <si>
    <t>TOTAL ASSETS</t>
  </si>
  <si>
    <t>DEBTORS</t>
  </si>
  <si>
    <t>Region ref</t>
  </si>
  <si>
    <t>REGION REPORTING</t>
  </si>
  <si>
    <t>REGION MEETINGS &amp; OTHER COSTS</t>
  </si>
  <si>
    <t>Golf</t>
  </si>
  <si>
    <t>Committee Meetings</t>
  </si>
  <si>
    <t>Member Engagement</t>
  </si>
  <si>
    <t xml:space="preserve">Creditors  </t>
  </si>
  <si>
    <t>Mike Sharpe Award</t>
  </si>
  <si>
    <t>Debtors</t>
  </si>
  <si>
    <t>To Cash</t>
  </si>
  <si>
    <t>EAST OF ENGLAND REGION</t>
  </si>
  <si>
    <t>Region: EAST OF ENGLAND REGION</t>
  </si>
  <si>
    <t>Social</t>
  </si>
  <si>
    <t xml:space="preserve">Member Meetings </t>
  </si>
  <si>
    <t>Admin, Postage &amp; Telephone</t>
  </si>
  <si>
    <t>Golf Day</t>
  </si>
  <si>
    <t>EoE Conference</t>
  </si>
  <si>
    <t>EXPENDITURE 2019</t>
  </si>
  <si>
    <t>INCOME 2019</t>
  </si>
  <si>
    <t>ORIGINAL BUDGET 2019</t>
  </si>
  <si>
    <t>REVISED FORECAST 2019</t>
  </si>
  <si>
    <t>KMcWilliams tarnsfer - Committee Social</t>
  </si>
  <si>
    <t>BAC</t>
  </si>
  <si>
    <t>CIHT Quiz Night Room Hire</t>
  </si>
  <si>
    <t>Transfer Exp - Committee Social</t>
  </si>
  <si>
    <t>Rutland Arms - Committee Meeting</t>
  </si>
  <si>
    <t>Transfer - Annual D&amp;D Deposit</t>
  </si>
  <si>
    <t>Cheques yet to cash</t>
  </si>
  <si>
    <t>Cheques - Committee Social</t>
  </si>
  <si>
    <t>CHQ</t>
  </si>
  <si>
    <t>BGC</t>
  </si>
  <si>
    <t>Keith Fountain - Spring Golf Deposit/ Trophy</t>
  </si>
  <si>
    <t>EBP</t>
  </si>
  <si>
    <t>Income from events</t>
  </si>
  <si>
    <t>TRANSFERS FROM HQ</t>
  </si>
  <si>
    <t>Spring Golf Income - John Henry cheque</t>
  </si>
  <si>
    <t>Alive Network - DD Band deposit</t>
  </si>
  <si>
    <t>BCES Evening Event share</t>
  </si>
  <si>
    <t>Jabra Conf Call Speaker</t>
  </si>
  <si>
    <t>Spring Golf Income - Cheque (KF)</t>
  </si>
  <si>
    <t>Online income - £7740 DD / £55 Spring Golf</t>
  </si>
  <si>
    <t xml:space="preserve">Spring Golf  - Links GC </t>
  </si>
  <si>
    <t>Dinner Dance Hotel - Ability Hotels</t>
  </si>
  <si>
    <t>Online income - £1710 DD  / £55 Spring Golf</t>
  </si>
  <si>
    <t>Brooches for Chair Medal</t>
  </si>
  <si>
    <t>DD Award Trophies - Fen Regis</t>
  </si>
  <si>
    <t>AGM - Abbots Events</t>
  </si>
  <si>
    <t>Anglia Ruskin - Evening Event*VAT split*</t>
  </si>
  <si>
    <t>Amanda Mays - DD Payments</t>
  </si>
  <si>
    <t>Note - Sum of Transfers from BW are shown in cell E34</t>
  </si>
  <si>
    <t>Online income - £640 EoE Conf online tickets - MAY INCOME</t>
  </si>
  <si>
    <t>Keith Fountain - DD ticket refund</t>
  </si>
  <si>
    <t>Matt Williams - YP Award</t>
  </si>
  <si>
    <t>Moller Centre - EoE Conference</t>
  </si>
  <si>
    <t>M Sharpe Award x1</t>
  </si>
  <si>
    <t>GRAND TOTAL 2019</t>
  </si>
  <si>
    <t>Online income - £640 EoE Conf online tickets - JUNE INCOME</t>
  </si>
  <si>
    <t>Toppesfield - EoE conference Sponsorship</t>
  </si>
  <si>
    <t>Online income - £4200 EoE Conf Sponsx1/Exhibx3 - JULY INCOME</t>
  </si>
  <si>
    <t>Online income - £9000 EoE Conf - AUG INCOME</t>
  </si>
  <si>
    <t xml:space="preserve"> </t>
  </si>
  <si>
    <t>Rutland Arms - Committee Meeting Sept 2019</t>
  </si>
  <si>
    <t>EoE Dinner Dance Deposit - UA Hotel</t>
  </si>
  <si>
    <t>Quarter 4 End</t>
  </si>
  <si>
    <t>Evening Seminar refreshments - Herts CC</t>
  </si>
  <si>
    <t>Q4 Final</t>
  </si>
  <si>
    <t>Upto 31/12/19</t>
  </si>
  <si>
    <t>Opening Bank Balance 1/1/19</t>
  </si>
  <si>
    <t>(2019 EoE conference  - £2760)</t>
  </si>
  <si>
    <t>INCOME &amp; EXPENDITURE FOR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</si>
</sst>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General_)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 MT"/>
    </font>
    <font>
      <b/>
      <sz val="12"/>
      <name val="Columbo SF"/>
    </font>
    <font>
      <b/>
      <i/>
      <sz val="9"/>
      <name val="Arial MT"/>
    </font>
    <font>
      <u/>
      <sz val="12"/>
      <name val="Arial"/>
      <family val="2"/>
    </font>
    <font>
      <b/>
      <sz val="10"/>
      <name val="Columbo SF"/>
    </font>
    <font>
      <i/>
      <sz val="8"/>
      <name val="Arial"/>
      <family val="2"/>
    </font>
    <font>
      <i/>
      <u/>
      <sz val="9"/>
      <name val="Arial"/>
      <family val="2"/>
    </font>
    <font>
      <b/>
      <sz val="10"/>
      <name val="Arial MT"/>
    </font>
    <font>
      <sz val="9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i/>
      <u/>
      <sz val="10"/>
      <name val="Arial"/>
      <family val="2"/>
    </font>
    <font>
      <b/>
      <u/>
      <sz val="10"/>
      <name val="Arial MT"/>
    </font>
    <font>
      <u/>
      <sz val="8"/>
      <name val="Arial"/>
      <family val="2"/>
    </font>
    <font>
      <sz val="8"/>
      <name val="Arial"/>
      <family val="2"/>
    </font>
    <font>
      <b/>
      <sz val="8"/>
      <name val="Arial MT"/>
    </font>
    <font>
      <b/>
      <u/>
      <sz val="11"/>
      <name val="Arial MT"/>
    </font>
    <font>
      <b/>
      <sz val="11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16" fillId="0" borderId="0"/>
  </cellStyleXfs>
  <cellXfs count="193">
    <xf numFmtId="0" fontId="0" fillId="0" borderId="0" xfId="0"/>
    <xf numFmtId="0" fontId="6" fillId="2" borderId="0" xfId="0" applyFont="1" applyFill="1" applyBorder="1"/>
    <xf numFmtId="15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/>
    <xf numFmtId="4" fontId="6" fillId="0" borderId="3" xfId="0" applyNumberFormat="1" applyFont="1" applyBorder="1"/>
    <xf numFmtId="4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4" fontId="6" fillId="0" borderId="4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14" fontId="6" fillId="2" borderId="7" xfId="0" applyNumberFormat="1" applyFont="1" applyFill="1" applyBorder="1"/>
    <xf numFmtId="0" fontId="6" fillId="2" borderId="0" xfId="0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/>
    <xf numFmtId="4" fontId="6" fillId="2" borderId="0" xfId="0" applyNumberFormat="1" applyFont="1" applyFill="1" applyBorder="1"/>
    <xf numFmtId="4" fontId="6" fillId="2" borderId="3" xfId="0" applyNumberFormat="1" applyFont="1" applyFill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/>
    </xf>
    <xf numFmtId="0" fontId="0" fillId="0" borderId="5" xfId="0" applyBorder="1"/>
    <xf numFmtId="4" fontId="0" fillId="0" borderId="0" xfId="0" applyNumberFormat="1"/>
    <xf numFmtId="15" fontId="6" fillId="0" borderId="2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4" fontId="6" fillId="0" borderId="23" xfId="0" applyNumberFormat="1" applyFont="1" applyBorder="1"/>
    <xf numFmtId="4" fontId="6" fillId="2" borderId="0" xfId="0" applyNumberFormat="1" applyFont="1" applyFill="1"/>
    <xf numFmtId="4" fontId="2" fillId="0" borderId="21" xfId="0" applyNumberFormat="1" applyFont="1" applyBorder="1"/>
    <xf numFmtId="4" fontId="2" fillId="0" borderId="6" xfId="0" applyNumberFormat="1" applyFont="1" applyBorder="1"/>
    <xf numFmtId="167" fontId="9" fillId="3" borderId="0" xfId="3" applyNumberFormat="1" applyFont="1" applyFill="1" applyAlignment="1" applyProtection="1">
      <alignment horizontal="left"/>
    </xf>
    <xf numFmtId="0" fontId="12" fillId="3" borderId="0" xfId="0" applyFont="1" applyFill="1" applyBorder="1"/>
    <xf numFmtId="0" fontId="0" fillId="3" borderId="0" xfId="0" applyFill="1"/>
    <xf numFmtId="167" fontId="6" fillId="3" borderId="0" xfId="3" applyFont="1" applyFill="1"/>
    <xf numFmtId="0" fontId="9" fillId="3" borderId="0" xfId="0" applyFont="1" applyFill="1" applyBorder="1"/>
    <xf numFmtId="167" fontId="19" fillId="3" borderId="0" xfId="3" applyFont="1" applyFill="1"/>
    <xf numFmtId="167" fontId="16" fillId="3" borderId="0" xfId="3" applyFill="1"/>
    <xf numFmtId="167" fontId="17" fillId="3" borderId="0" xfId="3" applyNumberFormat="1" applyFont="1" applyFill="1" applyAlignment="1" applyProtection="1">
      <alignment horizontal="left"/>
    </xf>
    <xf numFmtId="167" fontId="18" fillId="3" borderId="0" xfId="3" applyNumberFormat="1" applyFont="1" applyFill="1" applyProtection="1"/>
    <xf numFmtId="167" fontId="20" fillId="3" borderId="0" xfId="3" applyNumberFormat="1" applyFont="1" applyFill="1" applyAlignment="1" applyProtection="1">
      <alignment horizontal="left"/>
    </xf>
    <xf numFmtId="167" fontId="9" fillId="3" borderId="0" xfId="3" applyFont="1" applyFill="1"/>
    <xf numFmtId="167" fontId="18" fillId="3" borderId="0" xfId="3" applyNumberFormat="1" applyFont="1" applyFill="1" applyAlignment="1" applyProtection="1">
      <alignment horizontal="center"/>
    </xf>
    <xf numFmtId="167" fontId="2" fillId="3" borderId="0" xfId="3" applyNumberFormat="1" applyFont="1" applyFill="1" applyBorder="1" applyAlignment="1" applyProtection="1">
      <alignment horizontal="center"/>
    </xf>
    <xf numFmtId="167" fontId="21" fillId="3" borderId="0" xfId="3" applyNumberFormat="1" applyFont="1" applyFill="1" applyBorder="1" applyAlignment="1" applyProtection="1">
      <alignment horizontal="center"/>
    </xf>
    <xf numFmtId="167" fontId="6" fillId="3" borderId="0" xfId="3" applyNumberFormat="1" applyFont="1" applyFill="1" applyBorder="1" applyAlignment="1" applyProtection="1">
      <alignment horizontal="center"/>
    </xf>
    <xf numFmtId="167" fontId="22" fillId="3" borderId="0" xfId="3" applyNumberFormat="1" applyFont="1" applyFill="1" applyAlignment="1" applyProtection="1">
      <alignment horizontal="left"/>
    </xf>
    <xf numFmtId="167" fontId="10" fillId="3" borderId="0" xfId="3" applyNumberFormat="1" applyFont="1" applyFill="1" applyBorder="1" applyProtection="1"/>
    <xf numFmtId="167" fontId="6" fillId="3" borderId="0" xfId="3" applyNumberFormat="1" applyFont="1" applyFill="1" applyAlignment="1" applyProtection="1">
      <alignment horizontal="left"/>
    </xf>
    <xf numFmtId="164" fontId="23" fillId="3" borderId="0" xfId="3" applyNumberFormat="1" applyFont="1" applyFill="1" applyBorder="1" applyProtection="1"/>
    <xf numFmtId="164" fontId="6" fillId="3" borderId="0" xfId="3" applyNumberFormat="1" applyFont="1" applyFill="1" applyBorder="1"/>
    <xf numFmtId="164" fontId="6" fillId="3" borderId="0" xfId="1" applyNumberFormat="1" applyFont="1" applyFill="1" applyBorder="1" applyProtection="1"/>
    <xf numFmtId="164" fontId="24" fillId="3" borderId="0" xfId="1" applyNumberFormat="1" applyFont="1" applyFill="1" applyBorder="1" applyProtection="1"/>
    <xf numFmtId="167" fontId="25" fillId="3" borderId="0" xfId="3" applyNumberFormat="1" applyFont="1" applyFill="1" applyAlignment="1" applyProtection="1">
      <alignment horizontal="left"/>
    </xf>
    <xf numFmtId="167" fontId="26" fillId="3" borderId="0" xfId="3" applyNumberFormat="1" applyFont="1" applyFill="1" applyAlignment="1" applyProtection="1">
      <alignment horizontal="left"/>
    </xf>
    <xf numFmtId="164" fontId="23" fillId="3" borderId="0" xfId="3" applyNumberFormat="1" applyFont="1" applyFill="1" applyBorder="1" applyAlignment="1" applyProtection="1">
      <alignment horizontal="left"/>
    </xf>
    <xf numFmtId="167" fontId="27" fillId="3" borderId="0" xfId="3" applyNumberFormat="1" applyFont="1" applyFill="1" applyAlignment="1" applyProtection="1">
      <alignment horizontal="center"/>
    </xf>
    <xf numFmtId="164" fontId="6" fillId="3" borderId="6" xfId="1" applyNumberFormat="1" applyFont="1" applyFill="1" applyBorder="1" applyProtection="1"/>
    <xf numFmtId="164" fontId="24" fillId="3" borderId="6" xfId="1" applyNumberFormat="1" applyFont="1" applyFill="1" applyBorder="1" applyProtection="1"/>
    <xf numFmtId="164" fontId="24" fillId="3" borderId="0" xfId="3" applyNumberFormat="1" applyFont="1" applyFill="1" applyBorder="1" applyProtection="1"/>
    <xf numFmtId="39" fontId="6" fillId="3" borderId="0" xfId="3" applyNumberFormat="1" applyFont="1" applyFill="1" applyBorder="1" applyProtection="1"/>
    <xf numFmtId="164" fontId="6" fillId="3" borderId="0" xfId="3" applyNumberFormat="1" applyFont="1" applyFill="1" applyBorder="1" applyProtection="1"/>
    <xf numFmtId="167" fontId="9" fillId="3" borderId="0" xfId="3" applyNumberFormat="1" applyFont="1" applyFill="1" applyBorder="1" applyAlignment="1" applyProtection="1">
      <alignment horizontal="left"/>
    </xf>
    <xf numFmtId="167" fontId="25" fillId="3" borderId="0" xfId="3" applyNumberFormat="1" applyFont="1" applyFill="1" applyBorder="1" applyAlignment="1" applyProtection="1">
      <alignment horizontal="left"/>
    </xf>
    <xf numFmtId="167" fontId="6" fillId="3" borderId="0" xfId="3" applyNumberFormat="1" applyFont="1" applyFill="1" applyBorder="1" applyAlignment="1" applyProtection="1">
      <alignment horizontal="left"/>
    </xf>
    <xf numFmtId="164" fontId="28" fillId="3" borderId="0" xfId="3" applyNumberFormat="1" applyFont="1" applyFill="1" applyProtection="1"/>
    <xf numFmtId="164" fontId="25" fillId="3" borderId="0" xfId="3" applyNumberFormat="1" applyFont="1" applyFill="1" applyBorder="1" applyAlignment="1" applyProtection="1">
      <alignment horizontal="left"/>
    </xf>
    <xf numFmtId="0" fontId="6" fillId="3" borderId="0" xfId="0" applyFont="1" applyFill="1"/>
    <xf numFmtId="164" fontId="26" fillId="3" borderId="0" xfId="3" applyNumberFormat="1" applyFont="1" applyFill="1" applyBorder="1" applyProtection="1"/>
    <xf numFmtId="164" fontId="29" fillId="3" borderId="0" xfId="3" applyNumberFormat="1" applyFont="1" applyFill="1" applyBorder="1" applyAlignment="1" applyProtection="1">
      <alignment horizontal="left"/>
    </xf>
    <xf numFmtId="164" fontId="31" fillId="3" borderId="0" xfId="3" applyNumberFormat="1" applyFont="1" applyFill="1" applyBorder="1" applyProtection="1"/>
    <xf numFmtId="164" fontId="30" fillId="3" borderId="0" xfId="3" applyNumberFormat="1" applyFont="1" applyFill="1" applyBorder="1" applyAlignment="1" applyProtection="1">
      <alignment horizontal="center"/>
    </xf>
    <xf numFmtId="167" fontId="6" fillId="3" borderId="0" xfId="3" applyFont="1" applyFill="1" applyBorder="1"/>
    <xf numFmtId="164" fontId="32" fillId="3" borderId="0" xfId="3" applyNumberFormat="1" applyFont="1" applyFill="1" applyBorder="1" applyProtection="1"/>
    <xf numFmtId="164" fontId="24" fillId="3" borderId="6" xfId="3" applyNumberFormat="1" applyFont="1" applyFill="1" applyBorder="1" applyProtection="1"/>
    <xf numFmtId="167" fontId="0" fillId="3" borderId="0" xfId="3" applyNumberFormat="1" applyFont="1" applyFill="1" applyBorder="1" applyAlignment="1" applyProtection="1">
      <alignment horizontal="left"/>
    </xf>
    <xf numFmtId="164" fontId="23" fillId="3" borderId="0" xfId="3" applyNumberFormat="1" applyFont="1" applyFill="1" applyProtection="1"/>
    <xf numFmtId="165" fontId="24" fillId="3" borderId="0" xfId="3" applyNumberFormat="1" applyFont="1" applyFill="1" applyBorder="1" applyProtection="1"/>
    <xf numFmtId="164" fontId="33" fillId="3" borderId="0" xfId="2" applyNumberFormat="1" applyFont="1" applyFill="1" applyBorder="1" applyAlignment="1" applyProtection="1">
      <alignment horizontal="right"/>
    </xf>
    <xf numFmtId="164" fontId="24" fillId="3" borderId="6" xfId="2" applyNumberFormat="1" applyFont="1" applyFill="1" applyBorder="1" applyAlignment="1" applyProtection="1">
      <alignment horizontal="right"/>
    </xf>
    <xf numFmtId="15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5" fontId="6" fillId="3" borderId="0" xfId="0" applyNumberFormat="1" applyFont="1" applyFill="1"/>
    <xf numFmtId="0" fontId="6" fillId="3" borderId="0" xfId="0" applyFont="1" applyFill="1" applyAlignment="1">
      <alignment horizontal="center"/>
    </xf>
    <xf numFmtId="2" fontId="6" fillId="3" borderId="0" xfId="0" applyNumberFormat="1" applyFont="1" applyFill="1"/>
    <xf numFmtId="4" fontId="6" fillId="3" borderId="0" xfId="0" applyNumberFormat="1" applyFont="1" applyFill="1"/>
    <xf numFmtId="0" fontId="6" fillId="3" borderId="0" xfId="0" applyFont="1" applyFill="1" applyBorder="1"/>
    <xf numFmtId="0" fontId="9" fillId="3" borderId="0" xfId="0" applyFont="1" applyFill="1" applyAlignment="1">
      <alignment horizontal="center" vertical="center"/>
    </xf>
    <xf numFmtId="15" fontId="9" fillId="3" borderId="0" xfId="0" applyNumberFormat="1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/>
    </xf>
    <xf numFmtId="4" fontId="6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/>
    <xf numFmtId="4" fontId="7" fillId="3" borderId="0" xfId="0" applyNumberFormat="1" applyFont="1" applyFill="1" applyBorder="1"/>
    <xf numFmtId="0" fontId="7" fillId="3" borderId="0" xfId="0" applyFont="1" applyFill="1"/>
    <xf numFmtId="4" fontId="0" fillId="3" borderId="0" xfId="0" applyNumberFormat="1" applyFill="1"/>
    <xf numFmtId="0" fontId="6" fillId="3" borderId="5" xfId="0" applyFont="1" applyFill="1" applyBorder="1" applyAlignment="1">
      <alignment horizontal="center"/>
    </xf>
    <xf numFmtId="14" fontId="6" fillId="3" borderId="5" xfId="0" applyNumberFormat="1" applyFont="1" applyFill="1" applyBorder="1" applyAlignment="1">
      <alignment horizontal="center"/>
    </xf>
    <xf numFmtId="4" fontId="2" fillId="3" borderId="6" xfId="0" applyNumberFormat="1" applyFont="1" applyFill="1" applyBorder="1"/>
    <xf numFmtId="0" fontId="0" fillId="3" borderId="5" xfId="0" applyFill="1" applyBorder="1"/>
    <xf numFmtId="14" fontId="6" fillId="3" borderId="4" xfId="0" applyNumberFormat="1" applyFont="1" applyFill="1" applyBorder="1"/>
    <xf numFmtId="0" fontId="6" fillId="3" borderId="5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8" xfId="0" applyFill="1" applyBorder="1"/>
    <xf numFmtId="0" fontId="11" fillId="3" borderId="13" xfId="0" applyFont="1" applyFill="1" applyBorder="1"/>
    <xf numFmtId="0" fontId="11" fillId="3" borderId="0" xfId="0" applyFont="1" applyFill="1" applyBorder="1"/>
    <xf numFmtId="0" fontId="12" fillId="3" borderId="14" xfId="0" applyFont="1" applyFill="1" applyBorder="1"/>
    <xf numFmtId="0" fontId="11" fillId="3" borderId="0" xfId="0" applyFont="1" applyFill="1"/>
    <xf numFmtId="0" fontId="0" fillId="3" borderId="13" xfId="0" applyFill="1" applyBorder="1"/>
    <xf numFmtId="0" fontId="0" fillId="3" borderId="0" xfId="0" applyFill="1" applyBorder="1"/>
    <xf numFmtId="0" fontId="9" fillId="3" borderId="14" xfId="0" applyFont="1" applyFill="1" applyBorder="1"/>
    <xf numFmtId="0" fontId="13" fillId="3" borderId="13" xfId="0" applyFont="1" applyFill="1" applyBorder="1"/>
    <xf numFmtId="0" fontId="12" fillId="3" borderId="0" xfId="0" applyFont="1" applyFill="1"/>
    <xf numFmtId="0" fontId="12" fillId="3" borderId="13" xfId="0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0" fontId="14" fillId="3" borderId="13" xfId="0" applyFont="1" applyFill="1" applyBorder="1"/>
    <xf numFmtId="0" fontId="14" fillId="3" borderId="0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0" fillId="3" borderId="14" xfId="0" applyFill="1" applyBorder="1"/>
    <xf numFmtId="0" fontId="6" fillId="3" borderId="13" xfId="0" applyFont="1" applyFill="1" applyBorder="1"/>
    <xf numFmtId="166" fontId="0" fillId="3" borderId="0" xfId="1" applyNumberFormat="1" applyFont="1" applyFill="1" applyBorder="1"/>
    <xf numFmtId="166" fontId="15" fillId="3" borderId="0" xfId="1" applyNumberFormat="1" applyFont="1" applyFill="1" applyBorder="1"/>
    <xf numFmtId="166" fontId="6" fillId="3" borderId="0" xfId="1" applyNumberFormat="1" applyFont="1" applyFill="1" applyBorder="1"/>
    <xf numFmtId="166" fontId="6" fillId="3" borderId="14" xfId="1" applyNumberFormat="1" applyFont="1" applyFill="1" applyBorder="1"/>
    <xf numFmtId="166" fontId="0" fillId="3" borderId="6" xfId="1" applyNumberFormat="1" applyFont="1" applyFill="1" applyBorder="1"/>
    <xf numFmtId="166" fontId="6" fillId="3" borderId="6" xfId="1" applyNumberFormat="1" applyFont="1" applyFill="1" applyBorder="1"/>
    <xf numFmtId="166" fontId="6" fillId="3" borderId="15" xfId="1" applyNumberFormat="1" applyFont="1" applyFill="1" applyBorder="1"/>
    <xf numFmtId="0" fontId="6" fillId="3" borderId="19" xfId="0" applyFont="1" applyFill="1" applyBorder="1"/>
    <xf numFmtId="0" fontId="0" fillId="3" borderId="16" xfId="0" applyFill="1" applyBorder="1"/>
    <xf numFmtId="166" fontId="0" fillId="3" borderId="16" xfId="1" applyNumberFormat="1" applyFont="1" applyFill="1" applyBorder="1"/>
    <xf numFmtId="166" fontId="6" fillId="3" borderId="16" xfId="1" applyNumberFormat="1" applyFont="1" applyFill="1" applyBorder="1"/>
    <xf numFmtId="166" fontId="6" fillId="3" borderId="17" xfId="1" applyNumberFormat="1" applyFont="1" applyFill="1" applyBorder="1"/>
    <xf numFmtId="4" fontId="0" fillId="3" borderId="6" xfId="0" applyNumberFormat="1" applyFill="1" applyBorder="1"/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/>
    <xf numFmtId="164" fontId="3" fillId="3" borderId="24" xfId="0" applyNumberFormat="1" applyFont="1" applyFill="1" applyBorder="1"/>
    <xf numFmtId="164" fontId="3" fillId="3" borderId="0" xfId="0" applyNumberFormat="1" applyFont="1" applyFill="1" applyBorder="1"/>
    <xf numFmtId="164" fontId="3" fillId="3" borderId="0" xfId="0" applyNumberFormat="1" applyFont="1" applyFill="1"/>
    <xf numFmtId="164" fontId="3" fillId="3" borderId="5" xfId="0" applyNumberFormat="1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/>
    <xf numFmtId="0" fontId="1" fillId="3" borderId="13" xfId="0" applyFont="1" applyFill="1" applyBorder="1"/>
    <xf numFmtId="0" fontId="2" fillId="3" borderId="0" xfId="0" applyFont="1" applyFill="1"/>
    <xf numFmtId="0" fontId="1" fillId="3" borderId="0" xfId="0" applyFont="1" applyFill="1"/>
    <xf numFmtId="0" fontId="1" fillId="2" borderId="0" xfId="0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7" fontId="1" fillId="0" borderId="0" xfId="3" applyNumberFormat="1" applyFont="1" applyAlignment="1" applyProtection="1">
      <alignment horizontal="left"/>
    </xf>
    <xf numFmtId="0" fontId="1" fillId="2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167" fontId="1" fillId="3" borderId="0" xfId="3" applyNumberFormat="1" applyFont="1" applyFill="1" applyAlignment="1" applyProtection="1">
      <alignment horizontal="left"/>
    </xf>
    <xf numFmtId="14" fontId="0" fillId="0" borderId="0" xfId="0" applyNumberFormat="1"/>
    <xf numFmtId="14" fontId="1" fillId="2" borderId="0" xfId="0" applyNumberFormat="1" applyFont="1" applyFill="1" applyBorder="1"/>
    <xf numFmtId="14" fontId="1" fillId="2" borderId="0" xfId="0" applyNumberFormat="1" applyFont="1" applyFill="1" applyBorder="1" applyAlignment="1">
      <alignment horizontal="center"/>
    </xf>
    <xf numFmtId="0" fontId="1" fillId="0" borderId="5" xfId="0" applyFont="1" applyBorder="1"/>
    <xf numFmtId="167" fontId="1" fillId="3" borderId="0" xfId="3" applyNumberFormat="1" applyFont="1" applyFill="1" applyBorder="1" applyAlignment="1" applyProtection="1">
      <alignment horizontal="left"/>
    </xf>
    <xf numFmtId="14" fontId="1" fillId="2" borderId="7" xfId="0" applyNumberFormat="1" applyFont="1" applyFill="1" applyBorder="1"/>
    <xf numFmtId="0" fontId="1" fillId="3" borderId="5" xfId="0" applyFont="1" applyFill="1" applyBorder="1"/>
    <xf numFmtId="15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5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9" fillId="3" borderId="0" xfId="0" applyFont="1" applyFill="1" applyBorder="1" applyAlignment="1"/>
    <xf numFmtId="0" fontId="6" fillId="3" borderId="0" xfId="0" applyFont="1" applyFill="1" applyBorder="1" applyAlignment="1"/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0" fillId="3" borderId="0" xfId="0" applyFill="1" applyAlignment="1"/>
    <xf numFmtId="164" fontId="6" fillId="3" borderId="0" xfId="3" applyNumberFormat="1" applyFont="1" applyFill="1" applyBorder="1" applyAlignment="1" applyProtection="1">
      <alignment horizontal="center"/>
    </xf>
  </cellXfs>
  <cellStyles count="4">
    <cellStyle name="Comma" xfId="1" builtinId="3"/>
    <cellStyle name="Currency_BRANCH ACCOUNTS 96" xfId="2" xr:uid="{00000000-0005-0000-0000-000001000000}"/>
    <cellStyle name="Normal" xfId="0" builtinId="0"/>
    <cellStyle name="Normal_BRANCH ACCOUNTS 96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79" name="AutoShape 3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0" name="AutoShape 8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1" name="AutoShape 9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2" name="AutoShape 10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3" name="AutoShape 11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4" name="AutoShape 12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5" name="AutoShape 13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6" name="AutoShape 14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7" name="AutoShape 15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8" name="AutoShape 16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89" name="AutoShape 17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90" name="AutoShape 18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3791" name="AutoShape 27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>
          <a:spLocks noChangeArrowheads="1"/>
        </xdr:cNvSpPr>
      </xdr:nvSpPr>
      <xdr:spPr bwMode="auto">
        <a:xfrm>
          <a:off x="10839450" y="192405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3792" name="AutoShape 103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>
          <a:spLocks noChangeArrowheads="1"/>
        </xdr:cNvSpPr>
      </xdr:nvSpPr>
      <xdr:spPr bwMode="auto">
        <a:xfrm>
          <a:off x="10839450" y="4686300"/>
          <a:ext cx="0" cy="0"/>
        </a:xfrm>
        <a:prstGeom prst="smileyFace">
          <a:avLst>
            <a:gd name="adj" fmla="val 4653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1759543</xdr:colOff>
      <xdr:row>2</xdr:row>
      <xdr:rowOff>177939</xdr:rowOff>
    </xdr:to>
    <xdr:pic>
      <xdr:nvPicPr>
        <xdr:cNvPr id="3793" name="Picture 16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1768" cy="533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1130963</xdr:colOff>
      <xdr:row>2</xdr:row>
      <xdr:rowOff>127279</xdr:rowOff>
    </xdr:to>
    <xdr:pic>
      <xdr:nvPicPr>
        <xdr:cNvPr id="4" name="Picture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7238" cy="5178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2</xdr:row>
      <xdr:rowOff>32481</xdr:rowOff>
    </xdr:to>
    <xdr:pic>
      <xdr:nvPicPr>
        <xdr:cNvPr id="3" name="Picture 1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6375" cy="42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423006</xdr:rowOff>
    </xdr:to>
    <xdr:pic>
      <xdr:nvPicPr>
        <xdr:cNvPr id="3" name="Picture 1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6375" cy="42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1476375</xdr:colOff>
      <xdr:row>2</xdr:row>
      <xdr:rowOff>32481</xdr:rowOff>
    </xdr:to>
    <xdr:pic>
      <xdr:nvPicPr>
        <xdr:cNvPr id="3" name="Picture 1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6375" cy="42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D93"/>
  <sheetViews>
    <sheetView topLeftCell="A46" zoomScale="91" zoomScaleNormal="91" workbookViewId="0">
      <selection activeCell="B23" sqref="B23"/>
    </sheetView>
  </sheetViews>
  <sheetFormatPr defaultRowHeight="12.75"/>
  <cols>
    <col min="1" max="1" width="10.85546875" bestFit="1" customWidth="1"/>
    <col min="2" max="2" width="44.7109375" customWidth="1"/>
    <col min="3" max="3" width="8.140625" customWidth="1"/>
    <col min="4" max="4" width="10.5703125" customWidth="1"/>
    <col min="5" max="5" width="9.140625" bestFit="1" customWidth="1"/>
    <col min="9" max="9" width="10.85546875" customWidth="1"/>
    <col min="13" max="13" width="10.140625" customWidth="1"/>
    <col min="16" max="16" width="10.28515625" customWidth="1"/>
    <col min="17" max="17" width="0.28515625" customWidth="1"/>
    <col min="18" max="18" width="0" hidden="1" customWidth="1"/>
  </cols>
  <sheetData>
    <row r="1" spans="1:30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 ht="15.75">
      <c r="A2" s="174" t="s">
        <v>15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ht="15">
      <c r="A3" s="176" t="s">
        <v>87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15.75">
      <c r="A4" s="87"/>
      <c r="B4" s="88"/>
      <c r="C4" s="88"/>
      <c r="D4" s="88"/>
      <c r="E4" s="89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90"/>
      <c r="R4" s="88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1:30" ht="15.75">
      <c r="A5" s="178" t="s">
        <v>95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1:30">
      <c r="A6" s="91"/>
      <c r="B6" s="74"/>
      <c r="C6" s="92"/>
      <c r="D6" s="92"/>
      <c r="E6" s="93"/>
      <c r="F6" s="94"/>
      <c r="G6" s="74"/>
      <c r="H6" s="74"/>
      <c r="I6" s="74"/>
      <c r="J6" s="74"/>
      <c r="K6" s="74"/>
      <c r="L6" s="74"/>
      <c r="M6" s="74"/>
      <c r="N6" s="74"/>
      <c r="O6" s="74"/>
      <c r="P6" s="74"/>
      <c r="Q6" s="95"/>
      <c r="R6" s="74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51">
      <c r="A7" s="28" t="s">
        <v>22</v>
      </c>
      <c r="B7" s="29" t="s">
        <v>16</v>
      </c>
      <c r="C7" s="30" t="s">
        <v>77</v>
      </c>
      <c r="D7" s="30" t="s">
        <v>48</v>
      </c>
      <c r="E7" s="31" t="s">
        <v>25</v>
      </c>
      <c r="F7" s="32" t="s">
        <v>9</v>
      </c>
      <c r="G7" s="30" t="s">
        <v>52</v>
      </c>
      <c r="H7" s="30" t="s">
        <v>17</v>
      </c>
      <c r="I7" s="162" t="s">
        <v>93</v>
      </c>
      <c r="J7" s="162" t="s">
        <v>18</v>
      </c>
      <c r="K7" s="162" t="s">
        <v>19</v>
      </c>
      <c r="L7" s="162" t="s">
        <v>20</v>
      </c>
      <c r="M7" s="162" t="s">
        <v>92</v>
      </c>
      <c r="N7" s="162" t="s">
        <v>30</v>
      </c>
      <c r="O7" s="162" t="s">
        <v>21</v>
      </c>
      <c r="P7" s="33" t="s">
        <v>51</v>
      </c>
      <c r="Q7" s="4"/>
      <c r="R7" s="5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1:30">
      <c r="A8" s="167">
        <v>43521</v>
      </c>
      <c r="B8" s="160" t="s">
        <v>98</v>
      </c>
      <c r="C8" s="17"/>
      <c r="D8" s="169" t="s">
        <v>99</v>
      </c>
      <c r="E8" s="34">
        <v>520</v>
      </c>
      <c r="F8" s="20">
        <f>E8-E8/1.2</f>
        <v>86.666666666666629</v>
      </c>
      <c r="G8" s="7">
        <f>E8-F8</f>
        <v>433.33333333333337</v>
      </c>
      <c r="H8" s="20"/>
      <c r="I8" s="20"/>
      <c r="J8" s="20"/>
      <c r="K8" s="20">
        <v>433.33</v>
      </c>
      <c r="L8" s="20"/>
      <c r="M8" s="20"/>
      <c r="N8" s="20"/>
      <c r="O8" s="20"/>
      <c r="P8" s="21"/>
      <c r="Q8" s="8"/>
      <c r="R8" s="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</row>
    <row r="9" spans="1:30">
      <c r="A9" s="16">
        <v>43537</v>
      </c>
      <c r="B9" s="160" t="s">
        <v>105</v>
      </c>
      <c r="C9" s="17"/>
      <c r="D9" s="169" t="s">
        <v>107</v>
      </c>
      <c r="E9" s="34">
        <v>286</v>
      </c>
      <c r="F9" s="20">
        <f t="shared" ref="F9:F22" si="0">E9-E9/1.2</f>
        <v>47.666666666666657</v>
      </c>
      <c r="G9" s="7">
        <f t="shared" ref="G9:G22" si="1">E9-F9</f>
        <v>238.33333333333334</v>
      </c>
      <c r="H9" s="20"/>
      <c r="I9" s="20"/>
      <c r="J9" s="20"/>
      <c r="K9" s="35">
        <v>238.33</v>
      </c>
      <c r="L9" s="20"/>
      <c r="M9" s="20"/>
      <c r="N9" s="20"/>
      <c r="O9" s="20"/>
      <c r="P9" s="21"/>
      <c r="Q9" s="9"/>
      <c r="R9" s="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1:30">
      <c r="A10" s="16">
        <v>43542</v>
      </c>
      <c r="B10" s="168" t="s">
        <v>112</v>
      </c>
      <c r="C10" s="17">
        <v>601547</v>
      </c>
      <c r="D10" s="18"/>
      <c r="E10" s="34">
        <v>440</v>
      </c>
      <c r="F10" s="20">
        <f t="shared" si="0"/>
        <v>73.333333333333314</v>
      </c>
      <c r="G10" s="7">
        <f t="shared" si="1"/>
        <v>366.66666666666669</v>
      </c>
      <c r="H10" s="20"/>
      <c r="I10" s="20"/>
      <c r="J10" s="20"/>
      <c r="K10" s="20"/>
      <c r="L10" s="20"/>
      <c r="M10" s="20">
        <v>366.67</v>
      </c>
      <c r="N10" s="20"/>
      <c r="O10" s="20"/>
      <c r="P10" s="21"/>
      <c r="Q10" s="9"/>
      <c r="R10" s="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>
      <c r="A11" s="16"/>
      <c r="B11" s="168"/>
      <c r="C11" s="17"/>
      <c r="D11" s="18"/>
      <c r="E11" s="34"/>
      <c r="F11" s="20">
        <f t="shared" si="0"/>
        <v>0</v>
      </c>
      <c r="G11" s="7">
        <f t="shared" si="1"/>
        <v>0</v>
      </c>
      <c r="H11" s="20"/>
      <c r="I11" s="20"/>
      <c r="J11" s="20"/>
      <c r="K11" s="20"/>
      <c r="L11" s="20"/>
      <c r="M11" s="20"/>
      <c r="N11" s="20"/>
      <c r="O11" s="20"/>
      <c r="P11" s="21"/>
      <c r="Q11" s="9"/>
      <c r="R11" s="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>
      <c r="A12" s="16"/>
      <c r="B12" s="168"/>
      <c r="C12" s="17"/>
      <c r="D12" s="18"/>
      <c r="E12" s="34"/>
      <c r="F12" s="20">
        <f t="shared" si="0"/>
        <v>0</v>
      </c>
      <c r="G12" s="7">
        <f t="shared" si="1"/>
        <v>0</v>
      </c>
      <c r="H12" s="20"/>
      <c r="I12" s="20"/>
      <c r="J12" s="20"/>
      <c r="K12" s="20"/>
      <c r="L12" s="20"/>
      <c r="M12" s="20"/>
      <c r="N12" s="20"/>
      <c r="O12" s="20"/>
      <c r="P12" s="21"/>
      <c r="Q12" s="9"/>
      <c r="R12" s="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>
      <c r="A13" s="16"/>
      <c r="B13" s="160"/>
      <c r="C13" s="17"/>
      <c r="D13" s="18"/>
      <c r="E13" s="34"/>
      <c r="F13" s="20">
        <f t="shared" si="0"/>
        <v>0</v>
      </c>
      <c r="G13" s="7">
        <f t="shared" si="1"/>
        <v>0</v>
      </c>
      <c r="H13" s="20"/>
      <c r="I13" s="20"/>
      <c r="J13" s="20"/>
      <c r="K13" s="20"/>
      <c r="L13" s="20"/>
      <c r="M13" s="20"/>
      <c r="N13" s="20"/>
      <c r="O13" s="20"/>
      <c r="P13" s="21"/>
      <c r="Q13" s="9"/>
      <c r="R13" s="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>
      <c r="A14" s="16"/>
      <c r="B14" s="160"/>
      <c r="C14" s="17"/>
      <c r="D14" s="18"/>
      <c r="E14" s="34"/>
      <c r="F14" s="20">
        <f t="shared" si="0"/>
        <v>0</v>
      </c>
      <c r="G14" s="7">
        <f t="shared" si="1"/>
        <v>0</v>
      </c>
      <c r="H14" s="20"/>
      <c r="I14" s="20"/>
      <c r="J14" s="20"/>
      <c r="K14" s="20"/>
      <c r="L14" s="20"/>
      <c r="M14" s="20"/>
      <c r="N14" s="20"/>
      <c r="O14" s="20"/>
      <c r="P14" s="21"/>
      <c r="Q14" s="9"/>
      <c r="R14" s="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>
      <c r="A15" s="16"/>
      <c r="B15" s="19"/>
      <c r="C15" s="17"/>
      <c r="D15" s="18"/>
      <c r="E15" s="34"/>
      <c r="F15" s="20">
        <f t="shared" si="0"/>
        <v>0</v>
      </c>
      <c r="G15" s="7">
        <f t="shared" si="1"/>
        <v>0</v>
      </c>
      <c r="H15" s="20"/>
      <c r="I15" s="20"/>
      <c r="J15" s="20"/>
      <c r="K15" s="20"/>
      <c r="L15" s="20"/>
      <c r="M15" s="20"/>
      <c r="N15" s="20"/>
      <c r="O15" s="20"/>
      <c r="P15" s="21"/>
      <c r="Q15" s="9"/>
      <c r="R15" s="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>
      <c r="A16" s="16"/>
      <c r="B16" s="19"/>
      <c r="C16" s="17"/>
      <c r="D16" s="18"/>
      <c r="E16" s="34"/>
      <c r="F16" s="20">
        <f t="shared" si="0"/>
        <v>0</v>
      </c>
      <c r="G16" s="7">
        <f t="shared" si="1"/>
        <v>0</v>
      </c>
      <c r="H16" s="20"/>
      <c r="I16" s="20"/>
      <c r="J16" s="20"/>
      <c r="K16" s="20"/>
      <c r="L16" s="20"/>
      <c r="M16" s="20"/>
      <c r="N16" s="20"/>
      <c r="O16" s="20"/>
      <c r="P16" s="21"/>
      <c r="Q16" s="9"/>
      <c r="R16" s="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>
      <c r="A17" s="16"/>
      <c r="B17" s="1"/>
      <c r="C17" s="17"/>
      <c r="D17" s="18"/>
      <c r="E17" s="34"/>
      <c r="F17" s="20">
        <f t="shared" si="0"/>
        <v>0</v>
      </c>
      <c r="G17" s="7">
        <f t="shared" si="1"/>
        <v>0</v>
      </c>
      <c r="H17" s="20"/>
      <c r="I17" s="20"/>
      <c r="J17" s="20"/>
      <c r="K17" s="20"/>
      <c r="L17" s="20"/>
      <c r="M17" s="20"/>
      <c r="N17" s="20"/>
      <c r="O17" s="20"/>
      <c r="P17" s="21"/>
      <c r="Q17" s="9"/>
      <c r="R17" s="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>
      <c r="A18" s="16"/>
      <c r="B18" s="1"/>
      <c r="C18" s="17"/>
      <c r="D18" s="18"/>
      <c r="E18" s="34"/>
      <c r="F18" s="20">
        <f t="shared" si="0"/>
        <v>0</v>
      </c>
      <c r="G18" s="7">
        <f t="shared" si="1"/>
        <v>0</v>
      </c>
      <c r="H18" s="20"/>
      <c r="I18" s="20"/>
      <c r="J18" s="20"/>
      <c r="K18" s="20"/>
      <c r="L18" s="20"/>
      <c r="M18" s="20"/>
      <c r="N18" s="20"/>
      <c r="O18" s="20"/>
      <c r="P18" s="21"/>
      <c r="Q18" s="9"/>
      <c r="R18" s="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>
      <c r="A19" s="16"/>
      <c r="B19" s="1"/>
      <c r="C19" s="17"/>
      <c r="D19" s="18"/>
      <c r="E19" s="34"/>
      <c r="F19" s="20">
        <f t="shared" si="0"/>
        <v>0</v>
      </c>
      <c r="G19" s="7">
        <f t="shared" si="1"/>
        <v>0</v>
      </c>
      <c r="H19" s="20"/>
      <c r="I19" s="20"/>
      <c r="J19" s="20"/>
      <c r="K19" s="20"/>
      <c r="L19" s="20"/>
      <c r="M19" s="20"/>
      <c r="N19" s="20"/>
      <c r="O19" s="20"/>
      <c r="P19" s="21"/>
      <c r="Q19" s="9"/>
      <c r="R19" s="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>
      <c r="A20" s="16"/>
      <c r="B20" s="1"/>
      <c r="C20" s="17"/>
      <c r="D20" s="18"/>
      <c r="E20" s="34"/>
      <c r="F20" s="20">
        <f t="shared" si="0"/>
        <v>0</v>
      </c>
      <c r="G20" s="7">
        <f t="shared" si="1"/>
        <v>0</v>
      </c>
      <c r="H20" s="20"/>
      <c r="I20" s="20"/>
      <c r="J20" s="20"/>
      <c r="K20" s="20"/>
      <c r="L20" s="20"/>
      <c r="M20" s="20"/>
      <c r="N20" s="20"/>
      <c r="O20" s="20"/>
      <c r="P20" s="21"/>
      <c r="Q20" s="9"/>
      <c r="R20" s="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>
      <c r="A21" s="16"/>
      <c r="B21" s="1"/>
      <c r="C21" s="17"/>
      <c r="D21" s="18"/>
      <c r="E21" s="34"/>
      <c r="F21" s="20">
        <f t="shared" si="0"/>
        <v>0</v>
      </c>
      <c r="G21" s="7">
        <f t="shared" si="1"/>
        <v>0</v>
      </c>
      <c r="H21" s="20"/>
      <c r="I21" s="20"/>
      <c r="J21" s="20"/>
      <c r="K21" s="20"/>
      <c r="L21" s="20"/>
      <c r="M21" s="20"/>
      <c r="N21" s="20"/>
      <c r="O21" s="20"/>
      <c r="P21" s="21"/>
      <c r="Q21" s="9"/>
      <c r="R21" s="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>
      <c r="A22" s="16"/>
      <c r="B22" s="1"/>
      <c r="C22" s="17"/>
      <c r="D22" s="18"/>
      <c r="E22" s="34"/>
      <c r="F22" s="20">
        <f t="shared" si="0"/>
        <v>0</v>
      </c>
      <c r="G22" s="7">
        <f t="shared" si="1"/>
        <v>0</v>
      </c>
      <c r="H22" s="20"/>
      <c r="I22" s="20"/>
      <c r="J22" s="20"/>
      <c r="K22" s="20"/>
      <c r="L22" s="20"/>
      <c r="M22" s="20"/>
      <c r="N22" s="20"/>
      <c r="O22" s="20"/>
      <c r="P22" s="21"/>
      <c r="Q22" s="9"/>
      <c r="R22" s="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>
      <c r="A23" s="16"/>
      <c r="B23" s="1"/>
      <c r="C23" s="17"/>
      <c r="D23" s="18"/>
      <c r="E23" s="34"/>
      <c r="F23" s="20"/>
      <c r="G23" s="7"/>
      <c r="H23" s="20"/>
      <c r="I23" s="20"/>
      <c r="J23" s="20"/>
      <c r="K23" s="20"/>
      <c r="L23" s="20"/>
      <c r="M23" s="20"/>
      <c r="N23" s="20"/>
      <c r="O23" s="20"/>
      <c r="P23" s="21"/>
      <c r="Q23" s="8"/>
      <c r="R23" s="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ht="13.5" thickBot="1">
      <c r="A24" s="170" t="s">
        <v>61</v>
      </c>
      <c r="B24" s="170" t="s">
        <v>6</v>
      </c>
      <c r="C24" s="12"/>
      <c r="D24" s="13"/>
      <c r="E24" s="36">
        <f>SUM(E8:E23)</f>
        <v>1246</v>
      </c>
      <c r="F24" s="36">
        <f t="shared" ref="F24:P24" si="2">SUM(F8:F23)</f>
        <v>207.6666666666666</v>
      </c>
      <c r="G24" s="36">
        <f t="shared" si="2"/>
        <v>1038.3333333333335</v>
      </c>
      <c r="H24" s="36">
        <f t="shared" si="2"/>
        <v>0</v>
      </c>
      <c r="I24" s="36">
        <f t="shared" si="2"/>
        <v>0</v>
      </c>
      <c r="J24" s="36">
        <f t="shared" si="2"/>
        <v>0</v>
      </c>
      <c r="K24" s="36">
        <f t="shared" si="2"/>
        <v>671.66</v>
      </c>
      <c r="L24" s="36">
        <f t="shared" si="2"/>
        <v>0</v>
      </c>
      <c r="M24" s="36">
        <f t="shared" si="2"/>
        <v>366.67</v>
      </c>
      <c r="N24" s="36">
        <f t="shared" si="2"/>
        <v>0</v>
      </c>
      <c r="O24" s="36">
        <f t="shared" si="2"/>
        <v>0</v>
      </c>
      <c r="P24" s="36">
        <f t="shared" si="2"/>
        <v>0</v>
      </c>
      <c r="Q24" s="14"/>
      <c r="R24" s="1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ht="13.5" thickTop="1">
      <c r="A25" s="16">
        <v>43560</v>
      </c>
      <c r="B25" s="168" t="s">
        <v>116</v>
      </c>
      <c r="C25" s="17">
        <v>600441</v>
      </c>
      <c r="D25" s="18"/>
      <c r="E25" s="34">
        <v>220</v>
      </c>
      <c r="F25" s="20">
        <f t="shared" ref="F25:F28" si="3">E25-E25/1.2</f>
        <v>36.666666666666657</v>
      </c>
      <c r="G25" s="7">
        <f t="shared" ref="G25:G28" si="4">E25-F25</f>
        <v>183.33333333333334</v>
      </c>
      <c r="H25" s="20"/>
      <c r="I25" s="20"/>
      <c r="J25" s="20"/>
      <c r="K25" s="20"/>
      <c r="L25" s="20"/>
      <c r="M25" s="20">
        <v>183.33</v>
      </c>
      <c r="N25" s="20"/>
      <c r="O25" s="20"/>
      <c r="P25" s="21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>
      <c r="A26" s="16">
        <v>43572</v>
      </c>
      <c r="B26" s="168" t="s">
        <v>117</v>
      </c>
      <c r="C26" s="17"/>
      <c r="D26" s="18"/>
      <c r="E26" s="34"/>
      <c r="F26" s="20">
        <f t="shared" si="3"/>
        <v>0</v>
      </c>
      <c r="G26" s="7">
        <f t="shared" si="4"/>
        <v>0</v>
      </c>
      <c r="H26" s="20"/>
      <c r="I26" s="20"/>
      <c r="J26" s="20"/>
      <c r="K26" s="20"/>
      <c r="L26" s="20"/>
      <c r="M26" s="20"/>
      <c r="N26" s="20"/>
      <c r="O26" s="20"/>
      <c r="P26" s="21">
        <v>7795</v>
      </c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>
      <c r="A27" s="16">
        <v>43584</v>
      </c>
      <c r="B27" s="160" t="s">
        <v>116</v>
      </c>
      <c r="C27" s="17">
        <v>524119</v>
      </c>
      <c r="D27" s="18"/>
      <c r="E27" s="34">
        <v>220</v>
      </c>
      <c r="F27" s="20">
        <f t="shared" si="3"/>
        <v>36.666666666666657</v>
      </c>
      <c r="G27" s="7">
        <f t="shared" si="4"/>
        <v>183.33333333333334</v>
      </c>
      <c r="H27" s="20"/>
      <c r="I27" s="20"/>
      <c r="J27" s="20"/>
      <c r="K27" s="20"/>
      <c r="L27" s="20"/>
      <c r="M27" s="20">
        <v>183.33</v>
      </c>
      <c r="N27" s="20"/>
      <c r="O27" s="20"/>
      <c r="P27" s="21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>
      <c r="A28" s="16">
        <v>43594</v>
      </c>
      <c r="B28" s="160" t="s">
        <v>120</v>
      </c>
      <c r="C28" s="17"/>
      <c r="D28" s="18"/>
      <c r="E28" s="34"/>
      <c r="F28" s="20">
        <f t="shared" si="3"/>
        <v>0</v>
      </c>
      <c r="G28" s="7">
        <f t="shared" si="4"/>
        <v>0</v>
      </c>
      <c r="H28" s="20"/>
      <c r="I28" s="20"/>
      <c r="J28" s="20"/>
      <c r="K28" s="20"/>
      <c r="L28" s="20"/>
      <c r="M28" s="20"/>
      <c r="N28" s="20"/>
      <c r="O28" s="20"/>
      <c r="P28" s="21">
        <v>1765</v>
      </c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>
      <c r="A29" s="19">
        <v>43628</v>
      </c>
      <c r="B29" s="168" t="s">
        <v>127</v>
      </c>
      <c r="C29" s="17"/>
      <c r="D29" s="18"/>
      <c r="E29" s="34"/>
      <c r="F29" s="20">
        <f t="shared" ref="F29" si="5">E29-E29/1.2</f>
        <v>0</v>
      </c>
      <c r="G29" s="7">
        <f t="shared" ref="G29" si="6">E29-F29</f>
        <v>0</v>
      </c>
      <c r="H29" s="20"/>
      <c r="I29" s="20"/>
      <c r="J29" s="20"/>
      <c r="K29" s="20"/>
      <c r="L29" s="20"/>
      <c r="M29" s="20"/>
      <c r="N29" s="20"/>
      <c r="O29" s="20"/>
      <c r="P29" s="21">
        <v>640</v>
      </c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>
      <c r="A30" s="1"/>
      <c r="B30" s="1"/>
      <c r="C30" s="17"/>
      <c r="D30" s="18"/>
      <c r="E30" s="34"/>
      <c r="F30" s="20"/>
      <c r="G30" s="7"/>
      <c r="H30" s="20"/>
      <c r="I30" s="20"/>
      <c r="J30" s="20"/>
      <c r="K30" s="20"/>
      <c r="L30" s="20"/>
      <c r="M30" s="20"/>
      <c r="N30" s="20"/>
      <c r="O30" s="20"/>
      <c r="P30" s="21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>
      <c r="A31" s="1"/>
      <c r="B31" s="1"/>
      <c r="C31" s="17"/>
      <c r="D31" s="18"/>
      <c r="E31" s="34"/>
      <c r="F31" s="20"/>
      <c r="G31" s="7"/>
      <c r="H31" s="20"/>
      <c r="I31" s="20"/>
      <c r="J31" s="20"/>
      <c r="K31" s="20"/>
      <c r="L31" s="20"/>
      <c r="M31" s="20"/>
      <c r="N31" s="20"/>
      <c r="O31" s="20"/>
      <c r="P31" s="21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>
      <c r="A32" s="1"/>
      <c r="B32" s="19"/>
      <c r="C32" s="17"/>
      <c r="D32" s="18"/>
      <c r="E32" s="34"/>
      <c r="F32" s="20"/>
      <c r="G32" s="7"/>
      <c r="H32" s="20"/>
      <c r="I32" s="20"/>
      <c r="J32" s="20"/>
      <c r="K32" s="20"/>
      <c r="L32" s="20"/>
      <c r="M32" s="20"/>
      <c r="N32" s="20"/>
      <c r="O32" s="20"/>
      <c r="P32" s="21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>
      <c r="A33" s="1"/>
      <c r="B33" s="19"/>
      <c r="C33" s="17"/>
      <c r="D33" s="18"/>
      <c r="E33" s="34"/>
      <c r="F33" s="20"/>
      <c r="G33" s="7"/>
      <c r="H33" s="20"/>
      <c r="I33" s="20"/>
      <c r="J33" s="20"/>
      <c r="K33" s="20"/>
      <c r="L33" s="20"/>
      <c r="M33" s="20"/>
      <c r="N33" s="20"/>
      <c r="O33" s="20"/>
      <c r="P33" s="21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>
      <c r="A34" s="1"/>
      <c r="B34" s="1"/>
      <c r="C34" s="17"/>
      <c r="D34" s="18"/>
      <c r="E34" s="34"/>
      <c r="F34" s="20"/>
      <c r="G34" s="7"/>
      <c r="H34" s="20"/>
      <c r="I34" s="20"/>
      <c r="J34" s="20"/>
      <c r="K34" s="20"/>
      <c r="L34" s="20"/>
      <c r="M34" s="20"/>
      <c r="N34" s="20"/>
      <c r="O34" s="20"/>
      <c r="P34" s="21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>
      <c r="A35" s="1"/>
      <c r="B35" s="1"/>
      <c r="C35" s="17"/>
      <c r="D35" s="18"/>
      <c r="E35" s="34"/>
      <c r="F35" s="20"/>
      <c r="G35" s="7"/>
      <c r="H35" s="20"/>
      <c r="I35" s="20"/>
      <c r="J35" s="20"/>
      <c r="K35" s="20"/>
      <c r="L35" s="20"/>
      <c r="M35" s="20"/>
      <c r="N35" s="20"/>
      <c r="O35" s="20"/>
      <c r="P35" s="21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>
      <c r="A36" s="1"/>
      <c r="B36" s="1"/>
      <c r="C36" s="17"/>
      <c r="D36" s="18"/>
      <c r="E36" s="34"/>
      <c r="F36" s="20"/>
      <c r="G36" s="7"/>
      <c r="H36" s="20"/>
      <c r="I36" s="20"/>
      <c r="J36" s="20"/>
      <c r="K36" s="20"/>
      <c r="L36" s="20"/>
      <c r="M36" s="20"/>
      <c r="N36" s="20"/>
      <c r="O36" s="20"/>
      <c r="P36" s="21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>
      <c r="A37" s="1"/>
      <c r="B37" s="1"/>
      <c r="C37" s="17"/>
      <c r="D37" s="18"/>
      <c r="E37" s="34"/>
      <c r="F37" s="20"/>
      <c r="G37" s="7"/>
      <c r="H37" s="20"/>
      <c r="I37" s="20"/>
      <c r="J37" s="20"/>
      <c r="K37" s="20"/>
      <c r="L37" s="20"/>
      <c r="M37" s="20"/>
      <c r="N37" s="20"/>
      <c r="O37" s="20"/>
      <c r="P37" s="21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>
      <c r="A38" s="1"/>
      <c r="B38" s="1"/>
      <c r="C38" s="17"/>
      <c r="D38" s="18"/>
      <c r="E38" s="34"/>
      <c r="F38" s="20"/>
      <c r="G38" s="7"/>
      <c r="H38" s="20"/>
      <c r="I38" s="20"/>
      <c r="J38" s="20"/>
      <c r="K38" s="20"/>
      <c r="L38" s="20"/>
      <c r="M38" s="20"/>
      <c r="N38" s="20"/>
      <c r="O38" s="20"/>
      <c r="P38" s="21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>
      <c r="A39" s="1"/>
      <c r="B39" s="1"/>
      <c r="C39" s="17"/>
      <c r="D39" s="18"/>
      <c r="E39" s="34"/>
      <c r="F39" s="20"/>
      <c r="G39" s="7"/>
      <c r="H39" s="20"/>
      <c r="I39" s="20"/>
      <c r="J39" s="20"/>
      <c r="K39" s="20"/>
      <c r="L39" s="20"/>
      <c r="M39" s="20"/>
      <c r="N39" s="20"/>
      <c r="O39" s="20"/>
      <c r="P39" s="21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>
      <c r="A40" s="1"/>
      <c r="B40" s="1"/>
      <c r="C40" s="17"/>
      <c r="D40" s="18"/>
      <c r="E40" s="34"/>
      <c r="F40" s="20"/>
      <c r="G40" s="7"/>
      <c r="H40" s="20"/>
      <c r="I40" s="20"/>
      <c r="J40" s="20"/>
      <c r="K40" s="20"/>
      <c r="L40" s="20"/>
      <c r="M40" s="20"/>
      <c r="N40" s="20"/>
      <c r="O40" s="20"/>
      <c r="P40" s="21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ht="13.5" thickBot="1">
      <c r="A41" s="170" t="s">
        <v>61</v>
      </c>
      <c r="B41" s="26" t="s">
        <v>41</v>
      </c>
      <c r="C41" s="26"/>
      <c r="D41" s="26"/>
      <c r="E41" s="36">
        <f>SUM(E25:E40)</f>
        <v>440</v>
      </c>
      <c r="F41" s="36">
        <f t="shared" ref="F41:P41" si="7">SUM(F25:F40)</f>
        <v>73.333333333333314</v>
      </c>
      <c r="G41" s="36">
        <f t="shared" si="7"/>
        <v>366.66666666666669</v>
      </c>
      <c r="H41" s="36">
        <f t="shared" si="7"/>
        <v>0</v>
      </c>
      <c r="I41" s="36">
        <f t="shared" si="7"/>
        <v>0</v>
      </c>
      <c r="J41" s="36">
        <f t="shared" si="7"/>
        <v>0</v>
      </c>
      <c r="K41" s="36">
        <f t="shared" si="7"/>
        <v>0</v>
      </c>
      <c r="L41" s="36">
        <f t="shared" si="7"/>
        <v>0</v>
      </c>
      <c r="M41" s="36">
        <f t="shared" si="7"/>
        <v>366.66</v>
      </c>
      <c r="N41" s="36">
        <f t="shared" si="7"/>
        <v>0</v>
      </c>
      <c r="O41" s="36">
        <f t="shared" si="7"/>
        <v>0</v>
      </c>
      <c r="P41" s="36">
        <f t="shared" si="7"/>
        <v>10200</v>
      </c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ht="13.5" thickTop="1">
      <c r="A42" s="19">
        <v>43663</v>
      </c>
      <c r="B42" s="168" t="s">
        <v>133</v>
      </c>
      <c r="C42" s="17"/>
      <c r="D42" s="18"/>
      <c r="E42" s="34"/>
      <c r="F42" s="20">
        <f t="shared" ref="F42:F45" si="8">E42-E42/1.2</f>
        <v>0</v>
      </c>
      <c r="G42" s="7">
        <f t="shared" ref="G42:G45" si="9">E42-F42</f>
        <v>0</v>
      </c>
      <c r="H42" s="20"/>
      <c r="I42" s="20"/>
      <c r="J42" s="20"/>
      <c r="K42" s="20"/>
      <c r="L42" s="20"/>
      <c r="M42" s="20"/>
      <c r="N42" s="20"/>
      <c r="O42" s="20"/>
      <c r="P42" s="21">
        <v>640</v>
      </c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>
      <c r="A43" s="19">
        <v>43679</v>
      </c>
      <c r="B43" s="160" t="s">
        <v>134</v>
      </c>
      <c r="C43" s="17"/>
      <c r="D43" s="18"/>
      <c r="E43" s="34">
        <v>2040</v>
      </c>
      <c r="F43" s="20">
        <f t="shared" si="8"/>
        <v>340</v>
      </c>
      <c r="G43" s="7">
        <f t="shared" si="9"/>
        <v>1700</v>
      </c>
      <c r="H43" s="20"/>
      <c r="I43" s="20">
        <v>1700</v>
      </c>
      <c r="J43" s="20"/>
      <c r="K43" s="35"/>
      <c r="L43" s="20"/>
      <c r="M43" s="20"/>
      <c r="N43" s="20"/>
      <c r="O43" s="20"/>
      <c r="P43" s="21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>
      <c r="A44" s="19">
        <v>43691</v>
      </c>
      <c r="B44" s="168" t="s">
        <v>135</v>
      </c>
      <c r="C44" s="17"/>
      <c r="D44" s="18"/>
      <c r="E44" s="34"/>
      <c r="F44" s="20">
        <f t="shared" si="8"/>
        <v>0</v>
      </c>
      <c r="G44" s="7">
        <f t="shared" si="9"/>
        <v>0</v>
      </c>
      <c r="H44" s="20"/>
      <c r="I44" s="20"/>
      <c r="J44" s="20"/>
      <c r="K44" s="20"/>
      <c r="L44" s="20"/>
      <c r="M44" s="20"/>
      <c r="N44" s="20"/>
      <c r="O44" s="20"/>
      <c r="P44" s="21">
        <v>4200</v>
      </c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>
      <c r="A45" s="19">
        <v>43719</v>
      </c>
      <c r="B45" s="160" t="s">
        <v>136</v>
      </c>
      <c r="C45" s="17"/>
      <c r="D45" s="18"/>
      <c r="E45" s="34"/>
      <c r="F45" s="20">
        <f t="shared" si="8"/>
        <v>0</v>
      </c>
      <c r="G45" s="7">
        <f t="shared" si="9"/>
        <v>0</v>
      </c>
      <c r="H45" s="20"/>
      <c r="I45" s="20"/>
      <c r="J45" s="20"/>
      <c r="K45" s="20"/>
      <c r="L45" s="20"/>
      <c r="M45" s="20"/>
      <c r="N45" s="20"/>
      <c r="O45" s="20"/>
      <c r="P45" s="21">
        <v>9000</v>
      </c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>
      <c r="A46" s="19"/>
      <c r="B46" s="1"/>
      <c r="C46" s="17"/>
      <c r="D46" s="18"/>
      <c r="E46" s="34"/>
      <c r="F46" s="20"/>
      <c r="G46" s="7"/>
      <c r="H46" s="20"/>
      <c r="I46" s="20"/>
      <c r="J46" s="20"/>
      <c r="K46" s="20"/>
      <c r="L46" s="20"/>
      <c r="M46" s="20"/>
      <c r="N46" s="20"/>
      <c r="O46" s="20"/>
      <c r="P46" s="21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>
      <c r="A47" s="19"/>
      <c r="B47" s="160"/>
      <c r="C47" s="17"/>
      <c r="D47" s="18"/>
      <c r="E47" s="34"/>
      <c r="F47" s="20"/>
      <c r="G47" s="7"/>
      <c r="H47" s="20"/>
      <c r="I47" s="20"/>
      <c r="J47" s="20"/>
      <c r="K47" s="20"/>
      <c r="L47" s="20"/>
      <c r="M47" s="20"/>
      <c r="N47" s="20"/>
      <c r="O47" s="20"/>
      <c r="P47" s="21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>
      <c r="A48" s="19"/>
      <c r="B48" s="19"/>
      <c r="C48" s="17"/>
      <c r="D48" s="18"/>
      <c r="E48" s="34"/>
      <c r="F48" s="20"/>
      <c r="G48" s="7"/>
      <c r="H48" s="20"/>
      <c r="I48" s="20"/>
      <c r="J48" s="20"/>
      <c r="K48" s="20"/>
      <c r="L48" s="20"/>
      <c r="M48" s="20"/>
      <c r="N48" s="20"/>
      <c r="O48" s="20"/>
      <c r="P48" s="21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>
      <c r="A49" s="19"/>
      <c r="B49" s="168"/>
      <c r="C49" s="17"/>
      <c r="D49" s="18"/>
      <c r="E49" s="34"/>
      <c r="F49" s="20"/>
      <c r="G49" s="7"/>
      <c r="H49" s="20"/>
      <c r="I49" s="20"/>
      <c r="J49" s="20"/>
      <c r="K49" s="20"/>
      <c r="L49" s="20"/>
      <c r="M49" s="20"/>
      <c r="N49" s="20"/>
      <c r="O49" s="20"/>
      <c r="P49" s="21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>
      <c r="A50" s="19"/>
      <c r="B50" s="160"/>
      <c r="C50" s="17"/>
      <c r="D50" s="169"/>
      <c r="E50" s="34"/>
      <c r="F50" s="20"/>
      <c r="G50" s="7"/>
      <c r="H50" s="20"/>
      <c r="I50" s="20"/>
      <c r="J50" s="20"/>
      <c r="K50" s="20"/>
      <c r="L50" s="20"/>
      <c r="M50" s="20"/>
      <c r="N50" s="20"/>
      <c r="O50" s="20"/>
      <c r="P50" s="21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>
      <c r="A51" s="19"/>
      <c r="B51" s="160"/>
      <c r="C51" s="17"/>
      <c r="D51" s="169"/>
      <c r="E51" s="34"/>
      <c r="F51" s="20"/>
      <c r="G51" s="7"/>
      <c r="H51" s="20"/>
      <c r="I51" s="20"/>
      <c r="J51" s="20"/>
      <c r="K51" s="20"/>
      <c r="L51" s="20"/>
      <c r="M51" s="20"/>
      <c r="N51" s="20"/>
      <c r="O51" s="20"/>
      <c r="P51" s="21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>
      <c r="A52" s="19"/>
      <c r="B52" s="160"/>
      <c r="C52" s="17"/>
      <c r="D52" s="169"/>
      <c r="E52" s="34"/>
      <c r="F52" s="20"/>
      <c r="G52" s="7"/>
      <c r="H52" s="20"/>
      <c r="I52" s="20"/>
      <c r="J52" s="20"/>
      <c r="K52" s="20"/>
      <c r="L52" s="20"/>
      <c r="M52" s="20"/>
      <c r="N52" s="20"/>
      <c r="O52" s="20"/>
      <c r="P52" s="21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>
      <c r="A53" s="19"/>
      <c r="B53" s="160"/>
      <c r="C53" s="17"/>
      <c r="D53" s="169"/>
      <c r="E53" s="34"/>
      <c r="F53" s="20"/>
      <c r="G53" s="7"/>
      <c r="H53" s="20"/>
      <c r="I53" s="20"/>
      <c r="J53" s="20"/>
      <c r="K53" s="20"/>
      <c r="L53" s="20"/>
      <c r="M53" s="20"/>
      <c r="N53" s="20"/>
      <c r="O53" s="20"/>
      <c r="P53" s="21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>
      <c r="A54" s="19"/>
      <c r="B54" s="1"/>
      <c r="C54" s="17"/>
      <c r="D54" s="18"/>
      <c r="E54" s="34"/>
      <c r="F54" s="20"/>
      <c r="G54" s="7"/>
      <c r="H54" s="20"/>
      <c r="I54" s="20"/>
      <c r="J54" s="20"/>
      <c r="K54" s="20"/>
      <c r="L54" s="20"/>
      <c r="M54" s="20"/>
      <c r="N54" s="20"/>
      <c r="O54" s="20"/>
      <c r="P54" s="21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>
      <c r="A55" s="19"/>
      <c r="B55" s="1"/>
      <c r="C55" s="17"/>
      <c r="D55" s="18"/>
      <c r="E55" s="34"/>
      <c r="F55" s="20"/>
      <c r="G55" s="7"/>
      <c r="H55" s="20"/>
      <c r="I55" s="20"/>
      <c r="J55" s="20"/>
      <c r="K55" s="20"/>
      <c r="L55" s="20"/>
      <c r="M55" s="20"/>
      <c r="N55" s="20"/>
      <c r="O55" s="20"/>
      <c r="P55" s="21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>
      <c r="A56" s="19"/>
      <c r="B56" s="1"/>
      <c r="C56" s="17"/>
      <c r="D56" s="18"/>
      <c r="E56" s="34"/>
      <c r="F56" s="20"/>
      <c r="G56" s="7"/>
      <c r="H56" s="20"/>
      <c r="I56" s="20"/>
      <c r="J56" s="20"/>
      <c r="K56" s="20"/>
      <c r="L56" s="20"/>
      <c r="M56" s="20"/>
      <c r="N56" s="20"/>
      <c r="O56" s="20"/>
      <c r="P56" s="21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ht="13.5" thickBot="1">
      <c r="A57" s="170" t="s">
        <v>61</v>
      </c>
      <c r="B57" s="26" t="s">
        <v>7</v>
      </c>
      <c r="C57" s="26"/>
      <c r="D57" s="26"/>
      <c r="E57" s="36">
        <f t="shared" ref="E57:P57" si="10">SUM(E42:E56)</f>
        <v>2040</v>
      </c>
      <c r="F57" s="36">
        <f t="shared" si="10"/>
        <v>340</v>
      </c>
      <c r="G57" s="36">
        <f t="shared" si="10"/>
        <v>1700</v>
      </c>
      <c r="H57" s="36">
        <f t="shared" si="10"/>
        <v>0</v>
      </c>
      <c r="I57" s="36">
        <f t="shared" si="10"/>
        <v>1700</v>
      </c>
      <c r="J57" s="36">
        <f t="shared" si="10"/>
        <v>0</v>
      </c>
      <c r="K57" s="36">
        <f t="shared" si="10"/>
        <v>0</v>
      </c>
      <c r="L57" s="36">
        <f t="shared" si="10"/>
        <v>0</v>
      </c>
      <c r="M57" s="36">
        <f t="shared" si="10"/>
        <v>0</v>
      </c>
      <c r="N57" s="36">
        <f t="shared" si="10"/>
        <v>0</v>
      </c>
      <c r="O57" s="36">
        <f t="shared" si="10"/>
        <v>0</v>
      </c>
      <c r="P57" s="36">
        <f t="shared" si="10"/>
        <v>13840</v>
      </c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ht="13.5" thickTop="1">
      <c r="A58" s="19"/>
      <c r="B58" s="168"/>
      <c r="C58" s="17"/>
      <c r="D58" s="18"/>
      <c r="E58" s="34"/>
      <c r="F58" s="20">
        <f t="shared" ref="F58:F59" si="11">E58-E58/1.2</f>
        <v>0</v>
      </c>
      <c r="G58" s="7">
        <f t="shared" ref="G58:G59" si="12">E58-F58</f>
        <v>0</v>
      </c>
      <c r="H58" s="20"/>
      <c r="I58" s="20"/>
      <c r="J58" s="20"/>
      <c r="K58" s="20"/>
      <c r="L58" s="20"/>
      <c r="M58" s="20"/>
      <c r="N58" s="20"/>
      <c r="O58" s="20"/>
      <c r="P58" s="21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>
      <c r="A59" s="19"/>
      <c r="B59" s="160"/>
      <c r="C59" s="17"/>
      <c r="D59" s="18"/>
      <c r="E59" s="34"/>
      <c r="F59" s="20">
        <f t="shared" si="11"/>
        <v>0</v>
      </c>
      <c r="G59" s="7">
        <f t="shared" si="12"/>
        <v>0</v>
      </c>
      <c r="H59" s="20"/>
      <c r="I59" s="20"/>
      <c r="J59" s="20"/>
      <c r="K59" s="35"/>
      <c r="L59" s="20"/>
      <c r="M59" s="20"/>
      <c r="N59" s="20"/>
      <c r="O59" s="20"/>
      <c r="P59" s="21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>
      <c r="A60" s="19"/>
      <c r="B60" s="19"/>
      <c r="C60" s="17"/>
      <c r="D60" s="18"/>
      <c r="E60" s="34"/>
      <c r="F60" s="20"/>
      <c r="G60" s="7"/>
      <c r="H60" s="20"/>
      <c r="I60" s="20"/>
      <c r="J60" s="20"/>
      <c r="K60" s="20"/>
      <c r="L60" s="20"/>
      <c r="M60" s="20"/>
      <c r="N60" s="20"/>
      <c r="O60" s="20"/>
      <c r="P60" s="21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>
      <c r="A61" s="19"/>
      <c r="B61" s="19"/>
      <c r="C61" s="17"/>
      <c r="D61" s="18"/>
      <c r="E61" s="34"/>
      <c r="F61" s="20"/>
      <c r="G61" s="7"/>
      <c r="H61" s="20"/>
      <c r="I61" s="20"/>
      <c r="J61" s="20"/>
      <c r="K61" s="20"/>
      <c r="L61" s="20"/>
      <c r="M61" s="20"/>
      <c r="N61" s="20"/>
      <c r="O61" s="20"/>
      <c r="P61" s="21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>
      <c r="A62" s="19"/>
      <c r="B62" s="19"/>
      <c r="C62" s="17"/>
      <c r="D62" s="18"/>
      <c r="E62" s="34"/>
      <c r="F62" s="20"/>
      <c r="G62" s="7"/>
      <c r="H62" s="20"/>
      <c r="I62" s="20"/>
      <c r="J62" s="20"/>
      <c r="K62" s="20"/>
      <c r="L62" s="20"/>
      <c r="M62" s="20"/>
      <c r="N62" s="20"/>
      <c r="O62" s="20"/>
      <c r="P62" s="21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>
      <c r="A63" s="19"/>
      <c r="B63" s="1"/>
      <c r="C63" s="17"/>
      <c r="D63" s="18"/>
      <c r="E63" s="34"/>
      <c r="F63" s="20"/>
      <c r="G63" s="7"/>
      <c r="H63" s="20"/>
      <c r="I63" s="20"/>
      <c r="J63" s="20"/>
      <c r="K63" s="20"/>
      <c r="L63" s="20"/>
      <c r="M63" s="20"/>
      <c r="N63" s="20"/>
      <c r="O63" s="20"/>
      <c r="P63" s="21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>
      <c r="A64" s="19"/>
      <c r="B64" s="1"/>
      <c r="C64" s="17"/>
      <c r="D64" s="18"/>
      <c r="E64" s="34"/>
      <c r="F64" s="20"/>
      <c r="G64" s="7"/>
      <c r="H64" s="20"/>
      <c r="I64" s="20"/>
      <c r="J64" s="20"/>
      <c r="K64" s="20"/>
      <c r="L64" s="20"/>
      <c r="M64" s="20"/>
      <c r="N64" s="20"/>
      <c r="O64" s="20"/>
      <c r="P64" s="21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>
      <c r="A65" s="19"/>
      <c r="B65" s="19"/>
      <c r="C65" s="17"/>
      <c r="D65" s="18"/>
      <c r="E65" s="34"/>
      <c r="F65" s="20"/>
      <c r="G65" s="7"/>
      <c r="H65" s="20"/>
      <c r="I65" s="20"/>
      <c r="J65" s="20"/>
      <c r="K65" s="20"/>
      <c r="L65" s="20"/>
      <c r="M65" s="20"/>
      <c r="N65" s="20"/>
      <c r="O65" s="20"/>
      <c r="P65" s="21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>
      <c r="A66" s="19"/>
      <c r="B66" s="19"/>
      <c r="C66" s="17"/>
      <c r="D66" s="18"/>
      <c r="E66" s="34"/>
      <c r="F66" s="20"/>
      <c r="G66" s="7"/>
      <c r="H66" s="20"/>
      <c r="I66" s="20"/>
      <c r="J66" s="20"/>
      <c r="K66" s="20"/>
      <c r="L66" s="20"/>
      <c r="M66" s="20"/>
      <c r="N66" s="20"/>
      <c r="O66" s="20"/>
      <c r="P66" s="21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>
      <c r="A67" s="19"/>
      <c r="B67" s="1"/>
      <c r="C67" s="17"/>
      <c r="D67" s="18"/>
      <c r="E67" s="34"/>
      <c r="F67" s="20"/>
      <c r="G67" s="7"/>
      <c r="H67" s="20"/>
      <c r="I67" s="20"/>
      <c r="J67" s="20"/>
      <c r="K67" s="20"/>
      <c r="L67" s="20"/>
      <c r="M67" s="20"/>
      <c r="N67" s="20"/>
      <c r="O67" s="20"/>
      <c r="P67" s="21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>
      <c r="A68" s="19"/>
      <c r="B68" s="1"/>
      <c r="C68" s="17"/>
      <c r="D68" s="18"/>
      <c r="E68" s="34"/>
      <c r="F68" s="20"/>
      <c r="G68" s="7"/>
      <c r="H68" s="20"/>
      <c r="I68" s="20"/>
      <c r="J68" s="20"/>
      <c r="K68" s="20"/>
      <c r="L68" s="20"/>
      <c r="M68" s="20"/>
      <c r="N68" s="20"/>
      <c r="O68" s="20"/>
      <c r="P68" s="21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>
      <c r="A69" s="19"/>
      <c r="B69" s="1"/>
      <c r="C69" s="17"/>
      <c r="D69" s="18"/>
      <c r="E69" s="34"/>
      <c r="F69" s="20"/>
      <c r="G69" s="7"/>
      <c r="H69" s="20"/>
      <c r="I69" s="20"/>
      <c r="J69" s="20"/>
      <c r="K69" s="20"/>
      <c r="L69" s="20"/>
      <c r="M69" s="20"/>
      <c r="N69" s="20"/>
      <c r="O69" s="20"/>
      <c r="P69" s="21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>
      <c r="A70" s="19"/>
      <c r="B70" s="1"/>
      <c r="C70" s="17"/>
      <c r="D70" s="18"/>
      <c r="E70" s="34"/>
      <c r="F70" s="20"/>
      <c r="G70" s="7"/>
      <c r="H70" s="20"/>
      <c r="I70" s="20"/>
      <c r="J70" s="20"/>
      <c r="K70" s="20"/>
      <c r="L70" s="20"/>
      <c r="M70" s="20"/>
      <c r="N70" s="20"/>
      <c r="O70" s="20"/>
      <c r="P70" s="21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>
      <c r="A71" s="19"/>
      <c r="B71" s="1"/>
      <c r="C71" s="17"/>
      <c r="D71" s="18"/>
      <c r="E71" s="34"/>
      <c r="F71" s="20"/>
      <c r="G71" s="7"/>
      <c r="H71" s="20"/>
      <c r="I71" s="20"/>
      <c r="J71" s="20"/>
      <c r="K71" s="20"/>
      <c r="L71" s="20"/>
      <c r="M71" s="20"/>
      <c r="N71" s="20"/>
      <c r="O71" s="20"/>
      <c r="P71" s="21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>
      <c r="A72" s="19"/>
      <c r="B72" s="1"/>
      <c r="C72" s="17"/>
      <c r="D72" s="18"/>
      <c r="E72" s="34"/>
      <c r="F72" s="20"/>
      <c r="G72" s="7"/>
      <c r="H72" s="20"/>
      <c r="I72" s="20"/>
      <c r="J72" s="20"/>
      <c r="K72" s="20"/>
      <c r="L72" s="20"/>
      <c r="M72" s="20"/>
      <c r="N72" s="20"/>
      <c r="O72" s="20"/>
      <c r="P72" s="21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>
      <c r="A73" s="19"/>
      <c r="B73" s="1"/>
      <c r="C73" s="17"/>
      <c r="D73" s="18"/>
      <c r="E73" s="34"/>
      <c r="F73" s="20"/>
      <c r="G73" s="7"/>
      <c r="H73" s="20"/>
      <c r="I73" s="20"/>
      <c r="J73" s="20"/>
      <c r="K73" s="20"/>
      <c r="L73" s="20"/>
      <c r="M73" s="20"/>
      <c r="N73" s="20"/>
      <c r="O73" s="20"/>
      <c r="P73" s="21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ht="13.5" thickBot="1">
      <c r="A74" s="170" t="s">
        <v>61</v>
      </c>
      <c r="B74" s="26" t="s">
        <v>8</v>
      </c>
      <c r="C74" s="26"/>
      <c r="D74" s="26"/>
      <c r="E74" s="36">
        <f>SUM(E58:E73)</f>
        <v>0</v>
      </c>
      <c r="F74" s="36">
        <f t="shared" ref="F74:P74" si="13">SUM(F58:F73)</f>
        <v>0</v>
      </c>
      <c r="G74" s="36">
        <f t="shared" si="13"/>
        <v>0</v>
      </c>
      <c r="H74" s="36">
        <f t="shared" si="13"/>
        <v>0</v>
      </c>
      <c r="I74" s="36">
        <f t="shared" si="13"/>
        <v>0</v>
      </c>
      <c r="J74" s="36">
        <f t="shared" si="13"/>
        <v>0</v>
      </c>
      <c r="K74" s="36">
        <f t="shared" si="13"/>
        <v>0</v>
      </c>
      <c r="L74" s="36">
        <f t="shared" si="13"/>
        <v>0</v>
      </c>
      <c r="M74" s="36">
        <f t="shared" si="13"/>
        <v>0</v>
      </c>
      <c r="N74" s="36">
        <f t="shared" si="13"/>
        <v>0</v>
      </c>
      <c r="O74" s="36">
        <f t="shared" si="13"/>
        <v>0</v>
      </c>
      <c r="P74" s="36">
        <f t="shared" si="13"/>
        <v>0</v>
      </c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ht="13.5" thickTop="1"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ht="13.5" thickBot="1">
      <c r="A76" s="170" t="s">
        <v>132</v>
      </c>
      <c r="B76" s="26"/>
      <c r="C76" s="26"/>
      <c r="D76" s="26"/>
      <c r="E76" s="37">
        <f t="shared" ref="E76:P76" si="14">E24+E41+E57+E74</f>
        <v>3726</v>
      </c>
      <c r="F76" s="37">
        <f t="shared" si="14"/>
        <v>620.99999999999989</v>
      </c>
      <c r="G76" s="37">
        <f t="shared" si="14"/>
        <v>3105</v>
      </c>
      <c r="H76" s="37">
        <f t="shared" si="14"/>
        <v>0</v>
      </c>
      <c r="I76" s="37">
        <f t="shared" si="14"/>
        <v>1700</v>
      </c>
      <c r="J76" s="37">
        <f t="shared" si="14"/>
        <v>0</v>
      </c>
      <c r="K76" s="37">
        <f t="shared" si="14"/>
        <v>671.66</v>
      </c>
      <c r="L76" s="37">
        <f t="shared" si="14"/>
        <v>0</v>
      </c>
      <c r="M76" s="37">
        <f t="shared" si="14"/>
        <v>733.33</v>
      </c>
      <c r="N76" s="37">
        <f t="shared" si="14"/>
        <v>0</v>
      </c>
      <c r="O76" s="37">
        <f t="shared" si="14"/>
        <v>0</v>
      </c>
      <c r="P76" s="37">
        <f t="shared" si="14"/>
        <v>24040</v>
      </c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ht="13.5" thickTop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</sheetData>
  <mergeCells count="3">
    <mergeCell ref="A2:R2"/>
    <mergeCell ref="A3:R3"/>
    <mergeCell ref="A5:R5"/>
  </mergeCells>
  <phoneticPr fontId="0" type="noConversion"/>
  <printOptions gridLines="1"/>
  <pageMargins left="0.25" right="0.25" top="0.75" bottom="0.75" header="0.3" footer="0.3"/>
  <pageSetup paperSize="8" scale="60" orientation="landscape" r:id="rId1"/>
  <headerFooter scaleWithDoc="0" alignWithMargins="0">
    <oddFooter>&amp;L&amp;D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B119"/>
  <sheetViews>
    <sheetView topLeftCell="A60" zoomScale="83" workbookViewId="0">
      <selection activeCell="J98" sqref="J98"/>
    </sheetView>
  </sheetViews>
  <sheetFormatPr defaultRowHeight="12.75"/>
  <cols>
    <col min="1" max="1" width="10.140625" bestFit="1" customWidth="1"/>
    <col min="2" max="2" width="27" customWidth="1"/>
    <col min="3" max="3" width="7.5703125" customWidth="1"/>
    <col min="4" max="4" width="9.42578125" customWidth="1"/>
    <col min="5" max="5" width="9.7109375" bestFit="1" customWidth="1"/>
    <col min="11" max="11" width="10.28515625" customWidth="1"/>
    <col min="16" max="16" width="10.5703125" customWidth="1"/>
  </cols>
  <sheetData>
    <row r="1" spans="1:28" ht="15">
      <c r="A1" s="176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40"/>
      <c r="W1" s="40"/>
      <c r="X1" s="40"/>
      <c r="Y1" s="40"/>
      <c r="Z1" s="40"/>
      <c r="AA1" s="40"/>
      <c r="AB1" s="40"/>
    </row>
    <row r="2" spans="1:28" ht="15.75">
      <c r="A2" s="174" t="s">
        <v>15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96"/>
      <c r="U2" s="96"/>
      <c r="V2" s="40"/>
      <c r="W2" s="40"/>
      <c r="X2" s="40"/>
      <c r="Y2" s="40"/>
      <c r="Z2" s="40"/>
      <c r="AA2" s="40"/>
      <c r="AB2" s="40"/>
    </row>
    <row r="3" spans="1:28" ht="15">
      <c r="A3" s="176" t="s">
        <v>87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0"/>
      <c r="W3" s="40"/>
      <c r="X3" s="40"/>
      <c r="Y3" s="40"/>
      <c r="Z3" s="40"/>
      <c r="AA3" s="40"/>
      <c r="AB3" s="40"/>
    </row>
    <row r="4" spans="1:28" ht="15">
      <c r="A4" s="97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40"/>
      <c r="W4" s="40"/>
      <c r="X4" s="40"/>
      <c r="Y4" s="40"/>
      <c r="Z4" s="40"/>
      <c r="AA4" s="40"/>
      <c r="AB4" s="40"/>
    </row>
    <row r="5" spans="1:28" ht="15.75">
      <c r="A5" s="178" t="s">
        <v>94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40"/>
      <c r="W5" s="40"/>
      <c r="X5" s="40"/>
      <c r="Y5" s="40"/>
      <c r="Z5" s="40"/>
      <c r="AA5" s="40"/>
      <c r="AB5" s="40"/>
    </row>
    <row r="6" spans="1:28" ht="13.5" thickBot="1">
      <c r="A6" s="91"/>
      <c r="B6" s="74"/>
      <c r="C6" s="92"/>
      <c r="D6" s="92"/>
      <c r="E6" s="93"/>
      <c r="F6" s="9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95"/>
      <c r="U6" s="74"/>
      <c r="V6" s="40"/>
      <c r="W6" s="40"/>
      <c r="X6" s="40"/>
      <c r="Y6" s="40"/>
      <c r="Z6" s="40"/>
      <c r="AA6" s="40"/>
      <c r="AB6" s="40"/>
    </row>
    <row r="7" spans="1:28" ht="65.25" thickTop="1" thickBot="1">
      <c r="A7" s="2" t="s">
        <v>22</v>
      </c>
      <c r="B7" s="3" t="s">
        <v>16</v>
      </c>
      <c r="C7" s="22" t="s">
        <v>23</v>
      </c>
      <c r="D7" s="23" t="s">
        <v>49</v>
      </c>
      <c r="E7" s="24" t="s">
        <v>26</v>
      </c>
      <c r="F7" s="25" t="s">
        <v>9</v>
      </c>
      <c r="G7" s="23" t="s">
        <v>53</v>
      </c>
      <c r="H7" s="161" t="s">
        <v>17</v>
      </c>
      <c r="I7" s="161" t="s">
        <v>89</v>
      </c>
      <c r="J7" s="161" t="s">
        <v>18</v>
      </c>
      <c r="K7" s="161" t="s">
        <v>93</v>
      </c>
      <c r="L7" s="161" t="s">
        <v>20</v>
      </c>
      <c r="M7" s="161" t="s">
        <v>80</v>
      </c>
      <c r="N7" s="161" t="s">
        <v>90</v>
      </c>
      <c r="O7" s="161" t="s">
        <v>91</v>
      </c>
      <c r="P7" s="161" t="s">
        <v>81</v>
      </c>
      <c r="Q7" s="161" t="s">
        <v>84</v>
      </c>
      <c r="R7" s="161" t="s">
        <v>82</v>
      </c>
      <c r="S7" s="165" t="s">
        <v>50</v>
      </c>
      <c r="T7" s="98"/>
      <c r="U7" s="99"/>
      <c r="V7" s="40"/>
      <c r="W7" s="40"/>
      <c r="X7" s="40"/>
      <c r="Y7" s="40"/>
      <c r="Z7" s="40"/>
      <c r="AA7" s="40"/>
      <c r="AB7" s="40"/>
    </row>
    <row r="8" spans="1:28" ht="13.5" thickTop="1">
      <c r="A8" s="16">
        <v>43496</v>
      </c>
      <c r="B8" s="160" t="s">
        <v>103</v>
      </c>
      <c r="C8" s="17"/>
      <c r="D8" s="169" t="s">
        <v>109</v>
      </c>
      <c r="E8" s="6"/>
      <c r="F8" s="20"/>
      <c r="G8" s="6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>
        <v>1700</v>
      </c>
      <c r="T8" s="100"/>
      <c r="U8" s="101"/>
      <c r="V8" s="40"/>
      <c r="W8" s="40"/>
      <c r="X8" s="40"/>
      <c r="Y8" s="40"/>
      <c r="Z8" s="40"/>
      <c r="AA8" s="40"/>
      <c r="AB8" s="40"/>
    </row>
    <row r="9" spans="1:28">
      <c r="A9" s="16">
        <v>43508</v>
      </c>
      <c r="B9" s="160" t="s">
        <v>100</v>
      </c>
      <c r="C9" s="17">
        <v>688</v>
      </c>
      <c r="D9" s="169" t="s">
        <v>106</v>
      </c>
      <c r="E9" s="6">
        <v>150</v>
      </c>
      <c r="F9" s="20">
        <v>0</v>
      </c>
      <c r="G9" s="6">
        <v>150</v>
      </c>
      <c r="H9" s="20"/>
      <c r="I9" s="20">
        <v>150</v>
      </c>
      <c r="J9" s="20"/>
      <c r="K9" s="20"/>
      <c r="L9" s="20"/>
      <c r="M9" s="20"/>
      <c r="N9" s="20"/>
      <c r="O9" s="20"/>
      <c r="P9" s="20"/>
      <c r="Q9" s="20"/>
      <c r="R9" s="20"/>
      <c r="S9" s="21"/>
      <c r="T9" s="100"/>
      <c r="U9" s="101"/>
      <c r="V9" s="40"/>
      <c r="W9" s="40"/>
      <c r="X9" s="40"/>
      <c r="Y9" s="40"/>
      <c r="Z9" s="40"/>
      <c r="AA9" s="40"/>
      <c r="AB9" s="40"/>
    </row>
    <row r="10" spans="1:28">
      <c r="A10" s="16">
        <v>43516</v>
      </c>
      <c r="B10" s="160" t="s">
        <v>101</v>
      </c>
      <c r="C10" s="17"/>
      <c r="D10" s="169" t="s">
        <v>109</v>
      </c>
      <c r="E10" s="6"/>
      <c r="F10" s="20"/>
      <c r="G10" s="6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>
        <v>375</v>
      </c>
      <c r="T10" s="100"/>
      <c r="U10" s="101"/>
      <c r="V10" s="40"/>
      <c r="W10" s="40"/>
      <c r="X10" s="40"/>
      <c r="Y10" s="40"/>
      <c r="Z10" s="40"/>
      <c r="AA10" s="40"/>
      <c r="AB10" s="40"/>
    </row>
    <row r="11" spans="1:28">
      <c r="A11" s="16">
        <v>43516</v>
      </c>
      <c r="B11" s="160" t="s">
        <v>101</v>
      </c>
      <c r="C11" s="17"/>
      <c r="D11" s="169" t="s">
        <v>109</v>
      </c>
      <c r="E11" s="6"/>
      <c r="F11" s="20"/>
      <c r="G11" s="6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>
        <v>785.6</v>
      </c>
      <c r="T11" s="100"/>
      <c r="U11" s="101"/>
      <c r="V11" s="40"/>
      <c r="W11" s="40"/>
      <c r="X11" s="40"/>
      <c r="Y11" s="40"/>
      <c r="Z11" s="40"/>
      <c r="AA11" s="40"/>
      <c r="AB11" s="40"/>
    </row>
    <row r="12" spans="1:28">
      <c r="A12" s="16">
        <v>43518</v>
      </c>
      <c r="B12" s="160" t="s">
        <v>102</v>
      </c>
      <c r="C12" s="17"/>
      <c r="D12" s="169" t="s">
        <v>109</v>
      </c>
      <c r="E12" s="6">
        <v>209</v>
      </c>
      <c r="F12" s="20">
        <f t="shared" ref="F12:F13" si="0">E12-G12</f>
        <v>34.833333333333314</v>
      </c>
      <c r="G12" s="6">
        <f t="shared" ref="G12:G13" si="1">E12/1.2</f>
        <v>174.16666666666669</v>
      </c>
      <c r="H12" s="20"/>
      <c r="I12" s="20"/>
      <c r="J12" s="20"/>
      <c r="K12" s="20"/>
      <c r="L12" s="20"/>
      <c r="M12" s="20"/>
      <c r="N12" s="20"/>
      <c r="O12" s="20"/>
      <c r="P12" s="20">
        <v>174.17</v>
      </c>
      <c r="Q12" s="20"/>
      <c r="R12" s="20"/>
      <c r="S12" s="21"/>
      <c r="T12" s="100"/>
      <c r="U12" s="101"/>
      <c r="V12" s="40"/>
      <c r="W12" s="40"/>
      <c r="X12" s="40"/>
      <c r="Y12" s="40"/>
      <c r="Z12" s="40"/>
      <c r="AA12" s="40"/>
      <c r="AB12" s="40"/>
    </row>
    <row r="13" spans="1:28">
      <c r="A13" s="16">
        <v>43544</v>
      </c>
      <c r="B13" s="160" t="s">
        <v>108</v>
      </c>
      <c r="C13" s="17"/>
      <c r="D13" s="169" t="s">
        <v>109</v>
      </c>
      <c r="E13" s="6">
        <v>350</v>
      </c>
      <c r="F13" s="20">
        <f t="shared" si="0"/>
        <v>58.333333333333314</v>
      </c>
      <c r="G13" s="6">
        <f t="shared" si="1"/>
        <v>291.66666666666669</v>
      </c>
      <c r="H13" s="20"/>
      <c r="I13" s="20"/>
      <c r="J13" s="20"/>
      <c r="K13" s="20"/>
      <c r="L13" s="20"/>
      <c r="M13" s="20">
        <v>291.67</v>
      </c>
      <c r="N13" s="20"/>
      <c r="O13" s="20"/>
      <c r="P13" s="20"/>
      <c r="Q13" s="20"/>
      <c r="R13" s="20"/>
      <c r="S13" s="21"/>
      <c r="T13" s="100"/>
      <c r="U13" s="101"/>
      <c r="V13" s="40"/>
      <c r="W13" s="40"/>
      <c r="X13" s="40"/>
      <c r="Y13" s="40"/>
      <c r="Z13" s="40"/>
      <c r="AA13" s="40"/>
      <c r="AB13" s="40"/>
    </row>
    <row r="14" spans="1:28">
      <c r="A14" s="172"/>
      <c r="B14" s="160"/>
      <c r="C14" s="164"/>
      <c r="D14" s="169"/>
      <c r="E14" s="6"/>
      <c r="F14" s="20"/>
      <c r="G14" s="6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  <c r="T14" s="100"/>
      <c r="U14" s="101"/>
      <c r="V14" s="40"/>
      <c r="W14" s="40"/>
      <c r="X14" s="40"/>
      <c r="Y14" s="40"/>
      <c r="Z14" s="40"/>
      <c r="AA14" s="40"/>
      <c r="AB14" s="40"/>
    </row>
    <row r="15" spans="1:28">
      <c r="A15" s="16"/>
      <c r="B15" s="160"/>
      <c r="C15" s="17"/>
      <c r="D15" s="169"/>
      <c r="E15" s="6"/>
      <c r="F15" s="20"/>
      <c r="G15" s="6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/>
      <c r="T15" s="100"/>
      <c r="U15" s="101"/>
      <c r="V15" s="40"/>
      <c r="W15" s="40"/>
      <c r="X15" s="40"/>
      <c r="Y15" s="40"/>
      <c r="Z15" s="40"/>
      <c r="AA15" s="40"/>
      <c r="AB15" s="40"/>
    </row>
    <row r="16" spans="1:28">
      <c r="A16" s="16"/>
      <c r="B16" s="160"/>
      <c r="C16" s="17"/>
      <c r="D16" s="169"/>
      <c r="E16" s="6"/>
      <c r="F16" s="20"/>
      <c r="G16" s="6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100"/>
      <c r="U16" s="101"/>
      <c r="V16" s="40"/>
      <c r="W16" s="40"/>
      <c r="X16" s="40"/>
      <c r="Y16" s="40"/>
      <c r="Z16" s="40"/>
      <c r="AA16" s="40"/>
      <c r="AB16" s="40"/>
    </row>
    <row r="17" spans="1:28">
      <c r="A17" s="16"/>
      <c r="B17" s="160"/>
      <c r="C17" s="17"/>
      <c r="D17" s="169"/>
      <c r="E17" s="6"/>
      <c r="F17" s="20"/>
      <c r="G17" s="6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100"/>
      <c r="U17" s="101"/>
      <c r="V17" s="40"/>
      <c r="W17" s="40"/>
      <c r="X17" s="40"/>
      <c r="Y17" s="40"/>
      <c r="Z17" s="40"/>
      <c r="AA17" s="40"/>
      <c r="AB17" s="40"/>
    </row>
    <row r="18" spans="1:28">
      <c r="A18" s="16"/>
      <c r="B18" s="160"/>
      <c r="C18" s="17"/>
      <c r="D18" s="169"/>
      <c r="E18" s="6"/>
      <c r="F18" s="20"/>
      <c r="G18" s="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  <c r="T18" s="100"/>
      <c r="U18" s="101"/>
      <c r="V18" s="40"/>
      <c r="W18" s="40"/>
      <c r="X18" s="40"/>
      <c r="Y18" s="40"/>
      <c r="Z18" s="40"/>
      <c r="AA18" s="40"/>
      <c r="AB18" s="40"/>
    </row>
    <row r="19" spans="1:28">
      <c r="A19" s="16"/>
      <c r="B19" s="160"/>
      <c r="C19" s="17"/>
      <c r="D19" s="169"/>
      <c r="E19" s="6"/>
      <c r="F19" s="20"/>
      <c r="G19" s="6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/>
      <c r="T19" s="100"/>
      <c r="U19" s="101"/>
      <c r="V19" s="40"/>
      <c r="W19" s="40"/>
      <c r="X19" s="40"/>
      <c r="Y19" s="40"/>
      <c r="Z19" s="40"/>
      <c r="AA19" s="40"/>
      <c r="AB19" s="40"/>
    </row>
    <row r="20" spans="1:28">
      <c r="A20" s="16"/>
      <c r="B20" s="160"/>
      <c r="C20" s="17"/>
      <c r="D20" s="169"/>
      <c r="E20" s="6"/>
      <c r="F20" s="20"/>
      <c r="G20" s="6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/>
      <c r="T20" s="100"/>
      <c r="U20" s="101"/>
      <c r="V20" s="40"/>
      <c r="W20" s="40"/>
      <c r="X20" s="40"/>
      <c r="Y20" s="40"/>
      <c r="Z20" s="40"/>
      <c r="AA20" s="40"/>
      <c r="AB20" s="40"/>
    </row>
    <row r="21" spans="1:28">
      <c r="A21" s="16"/>
      <c r="B21" s="160"/>
      <c r="C21" s="17"/>
      <c r="D21" s="169"/>
      <c r="E21" s="6"/>
      <c r="F21" s="20"/>
      <c r="G21" s="6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100"/>
      <c r="U21" s="101"/>
      <c r="V21" s="40"/>
      <c r="W21" s="40"/>
      <c r="X21" s="40"/>
      <c r="Y21" s="40"/>
      <c r="Z21" s="40"/>
      <c r="AA21" s="40"/>
      <c r="AB21" s="40"/>
    </row>
    <row r="22" spans="1:28">
      <c r="A22" s="16"/>
      <c r="B22" s="160"/>
      <c r="C22" s="17"/>
      <c r="D22" s="169"/>
      <c r="E22" s="6"/>
      <c r="F22" s="20"/>
      <c r="G22" s="6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/>
      <c r="T22" s="100"/>
      <c r="U22" s="101"/>
      <c r="V22" s="40"/>
      <c r="W22" s="40"/>
      <c r="X22" s="40"/>
      <c r="Y22" s="40"/>
      <c r="Z22" s="40"/>
      <c r="AA22" s="40"/>
      <c r="AB22" s="40"/>
    </row>
    <row r="23" spans="1:28">
      <c r="A23" s="16"/>
      <c r="B23" s="160"/>
      <c r="C23" s="17"/>
      <c r="D23" s="169"/>
      <c r="E23" s="6"/>
      <c r="F23" s="20"/>
      <c r="G23" s="6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/>
      <c r="T23" s="100"/>
      <c r="U23" s="101"/>
      <c r="V23" s="40"/>
      <c r="W23" s="40"/>
      <c r="X23" s="40"/>
      <c r="Y23" s="40"/>
      <c r="Z23" s="40"/>
      <c r="AA23" s="40"/>
      <c r="AB23" s="40"/>
    </row>
    <row r="24" spans="1:28">
      <c r="A24" s="16"/>
      <c r="B24" s="1"/>
      <c r="C24" s="17"/>
      <c r="D24" s="18"/>
      <c r="E24" s="6"/>
      <c r="F24" s="20"/>
      <c r="G24" s="6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/>
      <c r="T24" s="100"/>
      <c r="U24" s="101"/>
      <c r="V24" s="40"/>
      <c r="W24" s="40"/>
      <c r="X24" s="40"/>
      <c r="Y24" s="40"/>
      <c r="Z24" s="40"/>
      <c r="AA24" s="40"/>
      <c r="AB24" s="40"/>
    </row>
    <row r="25" spans="1:28">
      <c r="A25" s="16"/>
      <c r="B25" s="1"/>
      <c r="C25" s="17"/>
      <c r="D25" s="18"/>
      <c r="E25" s="6"/>
      <c r="F25" s="20"/>
      <c r="G25" s="6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  <c r="T25" s="100"/>
      <c r="U25" s="101"/>
      <c r="V25" s="40"/>
      <c r="W25" s="40"/>
      <c r="X25" s="40"/>
      <c r="Y25" s="40"/>
      <c r="Z25" s="40"/>
      <c r="AA25" s="40"/>
      <c r="AB25" s="40"/>
    </row>
    <row r="26" spans="1:28">
      <c r="A26" s="16"/>
      <c r="B26" s="1"/>
      <c r="C26" s="17"/>
      <c r="D26" s="18"/>
      <c r="E26" s="6"/>
      <c r="F26" s="20"/>
      <c r="G26" s="6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100"/>
      <c r="U26" s="101"/>
      <c r="V26" s="40"/>
      <c r="W26" s="40"/>
      <c r="X26" s="40"/>
      <c r="Y26" s="40"/>
      <c r="Z26" s="40"/>
      <c r="AA26" s="40"/>
      <c r="AB26" s="40"/>
    </row>
    <row r="27" spans="1:28">
      <c r="A27" s="16"/>
      <c r="B27" s="1"/>
      <c r="C27" s="17"/>
      <c r="D27" s="18"/>
      <c r="E27" s="6"/>
      <c r="F27" s="20"/>
      <c r="G27" s="6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100"/>
      <c r="U27" s="101"/>
      <c r="V27" s="40"/>
      <c r="W27" s="40"/>
      <c r="X27" s="40"/>
      <c r="Y27" s="40"/>
      <c r="Z27" s="40"/>
      <c r="AA27" s="40"/>
      <c r="AB27" s="40"/>
    </row>
    <row r="28" spans="1:28">
      <c r="A28" s="16"/>
      <c r="B28" s="1"/>
      <c r="C28" s="17"/>
      <c r="D28" s="18"/>
      <c r="E28" s="6"/>
      <c r="F28" s="20"/>
      <c r="G28" s="6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  <c r="T28" s="100"/>
      <c r="U28" s="101"/>
      <c r="V28" s="40"/>
      <c r="W28" s="40"/>
      <c r="X28" s="40"/>
      <c r="Y28" s="40"/>
      <c r="Z28" s="40"/>
      <c r="AA28" s="40"/>
      <c r="AB28" s="40"/>
    </row>
    <row r="29" spans="1:28" ht="13.5" thickBot="1">
      <c r="A29" s="10" t="s">
        <v>24</v>
      </c>
      <c r="B29" s="11"/>
      <c r="C29" s="12"/>
      <c r="D29" s="13"/>
      <c r="E29" s="37">
        <f>SUM(E8:E28)</f>
        <v>709</v>
      </c>
      <c r="F29" s="37">
        <f t="shared" ref="F29:R29" si="2">SUM(F9:F28)</f>
        <v>93.166666666666629</v>
      </c>
      <c r="G29" s="37">
        <f>SUM(G8:G28)</f>
        <v>615.83333333333337</v>
      </c>
      <c r="H29" s="37">
        <f t="shared" si="2"/>
        <v>0</v>
      </c>
      <c r="I29" s="37">
        <f t="shared" si="2"/>
        <v>150</v>
      </c>
      <c r="J29" s="37">
        <f t="shared" si="2"/>
        <v>0</v>
      </c>
      <c r="K29" s="37">
        <f t="shared" si="2"/>
        <v>0</v>
      </c>
      <c r="L29" s="37">
        <f t="shared" si="2"/>
        <v>0</v>
      </c>
      <c r="M29" s="37">
        <f t="shared" si="2"/>
        <v>291.67</v>
      </c>
      <c r="N29" s="37">
        <f t="shared" si="2"/>
        <v>0</v>
      </c>
      <c r="O29" s="37">
        <f t="shared" si="2"/>
        <v>0</v>
      </c>
      <c r="P29" s="37">
        <f t="shared" si="2"/>
        <v>174.17</v>
      </c>
      <c r="Q29" s="37">
        <f t="shared" si="2"/>
        <v>0</v>
      </c>
      <c r="R29" s="37">
        <f t="shared" si="2"/>
        <v>0</v>
      </c>
      <c r="S29" s="37">
        <f>SUM(S8:S28)</f>
        <v>2860.6</v>
      </c>
      <c r="T29" s="102"/>
      <c r="U29" s="103"/>
      <c r="V29" s="40"/>
      <c r="W29" s="40"/>
      <c r="X29" s="40"/>
      <c r="Y29" s="40"/>
      <c r="Z29" s="40"/>
      <c r="AA29" s="40"/>
      <c r="AB29" s="40"/>
    </row>
    <row r="30" spans="1:28" ht="13.5" thickTop="1">
      <c r="A30" s="172">
        <v>43557</v>
      </c>
      <c r="B30" s="160" t="s">
        <v>113</v>
      </c>
      <c r="C30" s="164"/>
      <c r="D30" s="169" t="s">
        <v>109</v>
      </c>
      <c r="E30" s="6">
        <v>360</v>
      </c>
      <c r="F30" s="20">
        <f t="shared" ref="F30:F32" si="3">E30-G30</f>
        <v>60</v>
      </c>
      <c r="G30" s="6">
        <f t="shared" ref="G30:G32" si="4">E30/1.2</f>
        <v>300</v>
      </c>
      <c r="H30" s="20"/>
      <c r="I30" s="20"/>
      <c r="J30" s="20">
        <v>300</v>
      </c>
      <c r="K30" s="20"/>
      <c r="L30" s="20"/>
      <c r="M30" s="20"/>
      <c r="N30" s="20"/>
      <c r="O30" s="20"/>
      <c r="P30" s="20"/>
      <c r="Q30" s="20"/>
      <c r="R30" s="20"/>
      <c r="S30" s="21"/>
      <c r="T30" s="104"/>
      <c r="U30" s="105"/>
      <c r="V30" s="40"/>
      <c r="W30" s="40"/>
      <c r="X30" s="40"/>
      <c r="Y30" s="40"/>
      <c r="Z30" s="40"/>
      <c r="AA30" s="40"/>
      <c r="AB30" s="40"/>
    </row>
    <row r="31" spans="1:28">
      <c r="A31" s="16">
        <v>43557</v>
      </c>
      <c r="B31" s="160" t="s">
        <v>114</v>
      </c>
      <c r="C31" s="17"/>
      <c r="D31" s="169" t="s">
        <v>109</v>
      </c>
      <c r="E31" s="6">
        <v>30.15</v>
      </c>
      <c r="F31" s="20">
        <f t="shared" si="3"/>
        <v>5.0249999999999986</v>
      </c>
      <c r="G31" s="6">
        <f t="shared" si="4"/>
        <v>25.125</v>
      </c>
      <c r="H31" s="20"/>
      <c r="I31" s="20"/>
      <c r="J31" s="20"/>
      <c r="K31" s="20"/>
      <c r="L31" s="20"/>
      <c r="M31" s="20"/>
      <c r="N31" s="20">
        <v>25.13</v>
      </c>
      <c r="O31" s="20"/>
      <c r="P31" s="20"/>
      <c r="Q31" s="20"/>
      <c r="R31" s="20"/>
      <c r="S31" s="21"/>
      <c r="T31" s="106"/>
      <c r="U31" s="40"/>
      <c r="V31" s="40"/>
      <c r="W31" s="40"/>
      <c r="X31" s="40"/>
      <c r="Y31" s="40"/>
      <c r="Z31" s="40"/>
      <c r="AA31" s="40"/>
      <c r="AB31" s="40"/>
    </row>
    <row r="32" spans="1:28">
      <c r="A32" s="16">
        <v>43558</v>
      </c>
      <c r="B32" s="160" t="s">
        <v>115</v>
      </c>
      <c r="C32" s="17"/>
      <c r="D32" s="169" t="s">
        <v>109</v>
      </c>
      <c r="E32" s="6"/>
      <c r="F32" s="20">
        <f t="shared" si="3"/>
        <v>0</v>
      </c>
      <c r="G32" s="6">
        <f t="shared" si="4"/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>
        <v>385</v>
      </c>
      <c r="T32" s="106"/>
      <c r="U32" s="40"/>
      <c r="V32" s="40"/>
      <c r="W32" s="40"/>
      <c r="X32" s="40"/>
      <c r="Y32" s="40"/>
      <c r="Z32" s="40"/>
      <c r="AA32" s="40"/>
      <c r="AB32" s="40"/>
    </row>
    <row r="33" spans="1:28">
      <c r="A33" s="16">
        <v>43588</v>
      </c>
      <c r="B33" s="160" t="s">
        <v>124</v>
      </c>
      <c r="C33" s="17"/>
      <c r="D33" s="169" t="s">
        <v>109</v>
      </c>
      <c r="E33" s="6">
        <v>181.7</v>
      </c>
      <c r="F33" s="20">
        <v>16.95</v>
      </c>
      <c r="G33" s="6">
        <v>164.75</v>
      </c>
      <c r="H33" s="20"/>
      <c r="I33" s="20"/>
      <c r="J33" s="20"/>
      <c r="K33" s="20"/>
      <c r="L33" s="20"/>
      <c r="M33" s="20"/>
      <c r="N33" s="20">
        <v>164.75</v>
      </c>
      <c r="O33" s="20"/>
      <c r="P33" s="20"/>
      <c r="Q33" s="20"/>
      <c r="R33" s="20"/>
      <c r="S33" s="21"/>
      <c r="T33" s="106"/>
      <c r="U33" s="40"/>
      <c r="V33" s="40"/>
      <c r="W33" s="40"/>
      <c r="X33" s="40"/>
      <c r="Y33" s="40"/>
      <c r="Z33" s="40"/>
      <c r="AA33" s="40"/>
      <c r="AB33" s="40"/>
    </row>
    <row r="34" spans="1:28">
      <c r="A34" s="16">
        <v>43588</v>
      </c>
      <c r="B34" s="160" t="s">
        <v>118</v>
      </c>
      <c r="C34" s="17"/>
      <c r="D34" s="169" t="s">
        <v>109</v>
      </c>
      <c r="E34" s="6">
        <v>782.5</v>
      </c>
      <c r="F34" s="20">
        <f t="shared" ref="F34:F44" si="5">E34-G34</f>
        <v>130.41666666666663</v>
      </c>
      <c r="G34" s="6">
        <f t="shared" ref="G34:G40" si="6">E34/1.2</f>
        <v>652.08333333333337</v>
      </c>
      <c r="H34" s="20"/>
      <c r="I34" s="20"/>
      <c r="J34" s="20"/>
      <c r="K34" s="20"/>
      <c r="L34" s="20"/>
      <c r="M34" s="20">
        <v>652.08000000000004</v>
      </c>
      <c r="N34" s="20"/>
      <c r="O34" s="20"/>
      <c r="P34" s="20"/>
      <c r="Q34" s="20"/>
      <c r="R34" s="20"/>
      <c r="S34" s="21"/>
      <c r="T34" s="106"/>
      <c r="U34" s="40"/>
      <c r="V34" s="40"/>
      <c r="W34" s="40"/>
      <c r="X34" s="40"/>
      <c r="Y34" s="40"/>
      <c r="Z34" s="40"/>
      <c r="AA34" s="40"/>
      <c r="AB34" s="40"/>
    </row>
    <row r="35" spans="1:28">
      <c r="A35" s="16">
        <v>43593</v>
      </c>
      <c r="B35" s="160" t="s">
        <v>119</v>
      </c>
      <c r="C35" s="17"/>
      <c r="D35" s="169" t="s">
        <v>109</v>
      </c>
      <c r="E35" s="6">
        <v>4484.5</v>
      </c>
      <c r="F35" s="20">
        <f t="shared" si="5"/>
        <v>747.41666666666652</v>
      </c>
      <c r="G35" s="6">
        <f t="shared" si="6"/>
        <v>3737.0833333333335</v>
      </c>
      <c r="H35" s="20"/>
      <c r="I35" s="20"/>
      <c r="J35" s="20">
        <v>3737.08</v>
      </c>
      <c r="K35" s="20"/>
      <c r="L35" s="20"/>
      <c r="M35" s="20"/>
      <c r="N35" s="20"/>
      <c r="O35" s="20"/>
      <c r="P35" s="20"/>
      <c r="Q35" s="20"/>
      <c r="R35" s="20"/>
      <c r="S35" s="21"/>
      <c r="T35" s="106"/>
      <c r="U35" s="40"/>
      <c r="V35" s="40"/>
      <c r="W35" s="40"/>
      <c r="X35" s="40"/>
      <c r="Y35" s="40"/>
      <c r="Z35" s="40"/>
      <c r="AA35" s="40"/>
      <c r="AB35" s="40"/>
    </row>
    <row r="36" spans="1:28">
      <c r="A36" s="16">
        <v>43602</v>
      </c>
      <c r="B36" s="160" t="s">
        <v>121</v>
      </c>
      <c r="C36" s="17"/>
      <c r="D36" s="169" t="s">
        <v>109</v>
      </c>
      <c r="E36" s="6">
        <v>67.67</v>
      </c>
      <c r="F36" s="20">
        <f t="shared" si="5"/>
        <v>11.278333333333329</v>
      </c>
      <c r="G36" s="6">
        <f t="shared" si="6"/>
        <v>56.391666666666673</v>
      </c>
      <c r="H36" s="20"/>
      <c r="I36" s="20"/>
      <c r="J36" s="20"/>
      <c r="K36" s="20"/>
      <c r="L36" s="20"/>
      <c r="M36" s="20"/>
      <c r="N36" s="20"/>
      <c r="O36" s="20">
        <v>56.39</v>
      </c>
      <c r="P36" s="20"/>
      <c r="Q36" s="20"/>
      <c r="R36" s="20"/>
      <c r="S36" s="21"/>
      <c r="T36" s="106"/>
      <c r="U36" s="40"/>
      <c r="V36" s="40"/>
      <c r="W36" s="40"/>
      <c r="X36" s="40"/>
      <c r="Y36" s="40"/>
      <c r="Z36" s="40"/>
      <c r="AA36" s="40"/>
      <c r="AB36" s="40"/>
    </row>
    <row r="37" spans="1:28">
      <c r="A37" s="16">
        <v>43607</v>
      </c>
      <c r="B37" s="160" t="s">
        <v>122</v>
      </c>
      <c r="C37" s="17"/>
      <c r="D37" s="169" t="s">
        <v>109</v>
      </c>
      <c r="E37" s="6">
        <v>90</v>
      </c>
      <c r="F37" s="20">
        <f t="shared" si="5"/>
        <v>15</v>
      </c>
      <c r="G37" s="6">
        <f t="shared" si="6"/>
        <v>75</v>
      </c>
      <c r="H37" s="20"/>
      <c r="I37" s="20"/>
      <c r="J37" s="20">
        <v>75</v>
      </c>
      <c r="K37" s="20"/>
      <c r="L37" s="20"/>
      <c r="M37" s="20"/>
      <c r="N37" s="20"/>
      <c r="O37" s="20"/>
      <c r="P37" s="20"/>
      <c r="Q37" s="20"/>
      <c r="R37" s="20"/>
      <c r="S37" s="21"/>
      <c r="T37" s="106"/>
      <c r="U37" s="40"/>
      <c r="V37" s="40"/>
      <c r="W37" s="40"/>
      <c r="X37" s="40"/>
      <c r="Y37" s="40"/>
      <c r="Z37" s="40"/>
      <c r="AA37" s="40"/>
      <c r="AB37" s="40"/>
    </row>
    <row r="38" spans="1:28">
      <c r="A38" s="16">
        <v>43607</v>
      </c>
      <c r="B38" s="160" t="s">
        <v>123</v>
      </c>
      <c r="C38" s="17"/>
      <c r="D38" s="169" t="s">
        <v>109</v>
      </c>
      <c r="E38" s="6">
        <v>459</v>
      </c>
      <c r="F38" s="20">
        <f t="shared" si="5"/>
        <v>76.5</v>
      </c>
      <c r="G38" s="6">
        <f t="shared" si="6"/>
        <v>382.5</v>
      </c>
      <c r="H38" s="20"/>
      <c r="I38" s="20"/>
      <c r="J38" s="20"/>
      <c r="K38" s="20"/>
      <c r="L38" s="20">
        <v>382.5</v>
      </c>
      <c r="M38" s="20"/>
      <c r="N38" s="20"/>
      <c r="O38" s="20"/>
      <c r="P38" s="20"/>
      <c r="Q38" s="20"/>
      <c r="R38" s="20"/>
      <c r="S38" s="21"/>
      <c r="T38" s="106"/>
      <c r="U38" s="40"/>
      <c r="V38" s="40"/>
      <c r="W38" s="40"/>
      <c r="X38" s="40"/>
      <c r="Y38" s="40"/>
      <c r="Z38" s="40"/>
      <c r="AA38" s="40"/>
      <c r="AB38" s="40"/>
    </row>
    <row r="39" spans="1:28">
      <c r="A39" s="16">
        <v>43608</v>
      </c>
      <c r="B39" s="160" t="s">
        <v>125</v>
      </c>
      <c r="C39" s="17"/>
      <c r="D39" s="169" t="s">
        <v>109</v>
      </c>
      <c r="E39" s="6">
        <v>3149.75</v>
      </c>
      <c r="F39" s="20">
        <f t="shared" si="5"/>
        <v>524.95833333333303</v>
      </c>
      <c r="G39" s="6">
        <f t="shared" si="6"/>
        <v>2624.791666666667</v>
      </c>
      <c r="H39" s="20"/>
      <c r="I39" s="20"/>
      <c r="J39" s="20">
        <v>2624.79</v>
      </c>
      <c r="K39" s="20"/>
      <c r="L39" s="20"/>
      <c r="M39" s="20"/>
      <c r="N39" s="20"/>
      <c r="O39" s="20"/>
      <c r="P39" s="20"/>
      <c r="Q39" s="20"/>
      <c r="R39" s="20"/>
      <c r="S39" s="21"/>
      <c r="T39" s="106"/>
      <c r="U39" s="40"/>
      <c r="V39" s="40"/>
      <c r="W39" s="40"/>
      <c r="X39" s="40"/>
      <c r="Y39" s="40"/>
      <c r="Z39" s="40"/>
      <c r="AA39" s="40"/>
      <c r="AB39" s="40"/>
    </row>
    <row r="40" spans="1:28">
      <c r="A40" s="16">
        <v>43622</v>
      </c>
      <c r="B40" s="160" t="s">
        <v>102</v>
      </c>
      <c r="C40" s="17">
        <v>691</v>
      </c>
      <c r="D40" s="169" t="s">
        <v>106</v>
      </c>
      <c r="E40" s="6">
        <v>229</v>
      </c>
      <c r="F40" s="20">
        <f t="shared" si="5"/>
        <v>38.166666666666657</v>
      </c>
      <c r="G40" s="6">
        <f t="shared" si="6"/>
        <v>190.83333333333334</v>
      </c>
      <c r="H40" s="20"/>
      <c r="I40" s="20"/>
      <c r="J40" s="20"/>
      <c r="K40" s="20"/>
      <c r="L40" s="20"/>
      <c r="M40" s="20"/>
      <c r="N40" s="20"/>
      <c r="O40" s="20"/>
      <c r="P40" s="20">
        <v>190.83</v>
      </c>
      <c r="Q40" s="20"/>
      <c r="R40" s="20"/>
      <c r="S40" s="21"/>
      <c r="T40" s="106"/>
      <c r="U40" s="40"/>
      <c r="V40" s="40"/>
      <c r="W40" s="40"/>
      <c r="X40" s="40"/>
      <c r="Y40" s="40"/>
      <c r="Z40" s="40"/>
      <c r="AA40" s="40"/>
      <c r="AB40" s="40"/>
    </row>
    <row r="41" spans="1:28">
      <c r="A41" s="16">
        <v>43628</v>
      </c>
      <c r="B41" s="160" t="s">
        <v>128</v>
      </c>
      <c r="C41" s="17"/>
      <c r="D41" s="169" t="s">
        <v>109</v>
      </c>
      <c r="E41" s="6">
        <v>180</v>
      </c>
      <c r="F41" s="20">
        <f t="shared" si="5"/>
        <v>0</v>
      </c>
      <c r="G41" s="6">
        <v>180</v>
      </c>
      <c r="H41" s="20"/>
      <c r="I41" s="20"/>
      <c r="J41" s="20">
        <v>180</v>
      </c>
      <c r="K41" s="20"/>
      <c r="L41" s="20"/>
      <c r="M41" s="20"/>
      <c r="N41" s="20"/>
      <c r="O41" s="20"/>
      <c r="P41" s="20"/>
      <c r="Q41" s="20"/>
      <c r="R41" s="20"/>
      <c r="S41" s="21"/>
      <c r="T41" s="106"/>
      <c r="U41" s="40"/>
      <c r="V41" s="40"/>
      <c r="W41" s="40"/>
      <c r="X41" s="40"/>
      <c r="Y41" s="40"/>
      <c r="Z41" s="40"/>
      <c r="AA41" s="40"/>
      <c r="AB41" s="40"/>
    </row>
    <row r="42" spans="1:28">
      <c r="A42" s="16">
        <v>43637</v>
      </c>
      <c r="B42" s="160" t="s">
        <v>129</v>
      </c>
      <c r="C42" s="17">
        <v>689</v>
      </c>
      <c r="D42" s="169" t="s">
        <v>106</v>
      </c>
      <c r="E42" s="6">
        <v>250</v>
      </c>
      <c r="F42" s="20">
        <f t="shared" si="5"/>
        <v>0</v>
      </c>
      <c r="G42" s="6">
        <v>250</v>
      </c>
      <c r="H42" s="20"/>
      <c r="I42" s="20"/>
      <c r="J42" s="20"/>
      <c r="K42" s="20"/>
      <c r="L42" s="20"/>
      <c r="M42" s="20"/>
      <c r="N42" s="20"/>
      <c r="O42" s="20"/>
      <c r="P42" s="20"/>
      <c r="Q42" s="20">
        <v>250</v>
      </c>
      <c r="R42" s="20"/>
      <c r="S42" s="21"/>
      <c r="T42" s="106"/>
      <c r="U42" s="40"/>
      <c r="V42" s="40"/>
      <c r="W42" s="40"/>
      <c r="X42" s="40"/>
      <c r="Y42" s="40"/>
      <c r="Z42" s="40"/>
      <c r="AA42" s="40"/>
      <c r="AB42" s="40"/>
    </row>
    <row r="43" spans="1:28">
      <c r="A43" s="16">
        <v>43644</v>
      </c>
      <c r="B43" s="160" t="s">
        <v>130</v>
      </c>
      <c r="C43" s="17"/>
      <c r="D43" s="169" t="s">
        <v>109</v>
      </c>
      <c r="E43" s="6">
        <v>10645.25</v>
      </c>
      <c r="F43" s="20">
        <f t="shared" si="5"/>
        <v>1774.2083333333321</v>
      </c>
      <c r="G43" s="6">
        <f t="shared" ref="G43" si="7">E43/1.2</f>
        <v>8871.0416666666679</v>
      </c>
      <c r="H43" s="20"/>
      <c r="I43" s="20"/>
      <c r="J43" s="20"/>
      <c r="K43" s="20">
        <v>8871.0400000000009</v>
      </c>
      <c r="L43" s="20"/>
      <c r="M43" s="20"/>
      <c r="N43" s="20"/>
      <c r="O43" s="20"/>
      <c r="P43" s="20"/>
      <c r="Q43" s="20"/>
      <c r="R43" s="20"/>
      <c r="S43" s="21"/>
      <c r="T43" s="106"/>
      <c r="U43" s="40"/>
      <c r="V43" s="40"/>
      <c r="W43" s="40"/>
      <c r="X43" s="40"/>
      <c r="Y43" s="40"/>
      <c r="Z43" s="40"/>
      <c r="AA43" s="40"/>
      <c r="AB43" s="40"/>
    </row>
    <row r="44" spans="1:28">
      <c r="A44" s="16"/>
      <c r="B44" s="1"/>
      <c r="C44" s="17"/>
      <c r="D44" s="18"/>
      <c r="E44" s="6"/>
      <c r="F44" s="20">
        <f t="shared" si="5"/>
        <v>0</v>
      </c>
      <c r="G44" s="6">
        <f t="shared" ref="G44" si="8">E44/1.2</f>
        <v>0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106"/>
      <c r="U44" s="40"/>
      <c r="V44" s="40"/>
      <c r="W44" s="40"/>
      <c r="X44" s="40"/>
      <c r="Y44" s="40"/>
      <c r="Z44" s="40"/>
      <c r="AA44" s="40"/>
      <c r="AB44" s="40"/>
    </row>
    <row r="45" spans="1:28">
      <c r="A45" s="16"/>
      <c r="B45" s="1"/>
      <c r="C45" s="17"/>
      <c r="D45" s="18"/>
      <c r="E45" s="6"/>
      <c r="F45" s="20"/>
      <c r="G45" s="6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1"/>
      <c r="T45" s="106"/>
      <c r="U45" s="40"/>
      <c r="V45" s="40"/>
      <c r="W45" s="40"/>
      <c r="X45" s="40"/>
      <c r="Y45" s="40"/>
      <c r="Z45" s="40"/>
      <c r="AA45" s="40"/>
      <c r="AB45" s="40"/>
    </row>
    <row r="46" spans="1:28">
      <c r="A46" s="16"/>
      <c r="B46" s="1"/>
      <c r="C46" s="17"/>
      <c r="D46" s="18"/>
      <c r="E46" s="6"/>
      <c r="F46" s="20"/>
      <c r="G46" s="6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/>
      <c r="T46" s="106"/>
      <c r="U46" s="40"/>
      <c r="V46" s="40"/>
      <c r="W46" s="40"/>
      <c r="X46" s="40"/>
      <c r="Y46" s="40"/>
      <c r="Z46" s="40"/>
      <c r="AA46" s="40"/>
      <c r="AB46" s="40"/>
    </row>
    <row r="47" spans="1:28">
      <c r="A47" s="16"/>
      <c r="B47" s="1"/>
      <c r="C47" s="17"/>
      <c r="D47" s="18"/>
      <c r="E47" s="6"/>
      <c r="F47" s="20"/>
      <c r="G47" s="6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/>
      <c r="T47" s="106"/>
      <c r="U47" s="40"/>
      <c r="V47" s="40"/>
      <c r="W47" s="40"/>
      <c r="X47" s="40"/>
      <c r="Y47" s="40"/>
      <c r="Z47" s="40"/>
      <c r="AA47" s="40"/>
      <c r="AB47" s="40"/>
    </row>
    <row r="48" spans="1:28">
      <c r="A48" s="16"/>
      <c r="B48" s="1"/>
      <c r="C48" s="17"/>
      <c r="D48" s="18"/>
      <c r="E48" s="6"/>
      <c r="F48" s="20"/>
      <c r="G48" s="6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1"/>
      <c r="T48" s="106"/>
      <c r="U48" s="40"/>
      <c r="V48" s="40"/>
      <c r="W48" s="40"/>
      <c r="X48" s="40"/>
      <c r="Y48" s="40"/>
      <c r="Z48" s="40"/>
      <c r="AA48" s="40"/>
      <c r="AB48" s="40"/>
    </row>
    <row r="49" spans="1:28">
      <c r="A49" s="16"/>
      <c r="B49" s="1"/>
      <c r="C49" s="17"/>
      <c r="D49" s="18"/>
      <c r="E49" s="6"/>
      <c r="F49" s="20"/>
      <c r="G49" s="6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1"/>
      <c r="T49" s="106"/>
      <c r="U49" s="40"/>
      <c r="V49" s="40"/>
      <c r="W49" s="40"/>
      <c r="X49" s="40"/>
      <c r="Y49" s="40"/>
      <c r="Z49" s="40"/>
      <c r="AA49" s="40"/>
      <c r="AB49" s="40"/>
    </row>
    <row r="50" spans="1:28" ht="13.5" thickBot="1">
      <c r="A50" s="10" t="s">
        <v>38</v>
      </c>
      <c r="B50" s="11"/>
      <c r="C50" s="12"/>
      <c r="D50" s="13"/>
      <c r="E50" s="37">
        <f>SUM(E30:E49)</f>
        <v>20909.52</v>
      </c>
      <c r="F50" s="37">
        <f t="shared" ref="F50:S50" si="9">SUM(F30:F49)</f>
        <v>3399.9199999999983</v>
      </c>
      <c r="G50" s="37">
        <f t="shared" si="9"/>
        <v>17509.600000000002</v>
      </c>
      <c r="H50" s="37">
        <f t="shared" si="9"/>
        <v>0</v>
      </c>
      <c r="I50" s="37">
        <f t="shared" si="9"/>
        <v>0</v>
      </c>
      <c r="J50" s="37">
        <f t="shared" si="9"/>
        <v>6916.87</v>
      </c>
      <c r="K50" s="37">
        <f t="shared" si="9"/>
        <v>8871.0400000000009</v>
      </c>
      <c r="L50" s="37">
        <f t="shared" si="9"/>
        <v>382.5</v>
      </c>
      <c r="M50" s="37">
        <f t="shared" si="9"/>
        <v>652.08000000000004</v>
      </c>
      <c r="N50" s="37">
        <f t="shared" si="9"/>
        <v>189.88</v>
      </c>
      <c r="O50" s="37">
        <f t="shared" si="9"/>
        <v>56.39</v>
      </c>
      <c r="P50" s="37">
        <f t="shared" si="9"/>
        <v>190.83</v>
      </c>
      <c r="Q50" s="37">
        <f t="shared" si="9"/>
        <v>250</v>
      </c>
      <c r="R50" s="37">
        <f t="shared" si="9"/>
        <v>0</v>
      </c>
      <c r="S50" s="37">
        <f t="shared" si="9"/>
        <v>385</v>
      </c>
      <c r="T50" s="106"/>
      <c r="U50" s="40"/>
      <c r="V50" s="40"/>
      <c r="W50" s="40"/>
      <c r="X50" s="40"/>
      <c r="Y50" s="40"/>
      <c r="Z50" s="40"/>
      <c r="AA50" s="40"/>
      <c r="AB50" s="40"/>
    </row>
    <row r="51" spans="1:28" ht="13.5" thickTop="1">
      <c r="A51" s="16">
        <v>43718</v>
      </c>
      <c r="B51" s="160" t="s">
        <v>138</v>
      </c>
      <c r="C51" s="17"/>
      <c r="D51" s="18"/>
      <c r="E51" s="6">
        <v>264.8</v>
      </c>
      <c r="F51" s="20">
        <f t="shared" ref="F51:F52" si="10">E51-G51</f>
        <v>44.133333333333326</v>
      </c>
      <c r="G51" s="6">
        <f t="shared" ref="G51:G52" si="11">E51/1.2</f>
        <v>220.66666666666669</v>
      </c>
      <c r="H51" s="20"/>
      <c r="I51" s="20"/>
      <c r="J51" s="20"/>
      <c r="K51" s="20"/>
      <c r="L51" s="20"/>
      <c r="M51" s="20"/>
      <c r="N51" s="20"/>
      <c r="O51" s="20"/>
      <c r="P51" s="20">
        <v>220.67</v>
      </c>
      <c r="Q51" s="20"/>
      <c r="R51" s="20"/>
      <c r="S51" s="21"/>
      <c r="T51" s="106"/>
      <c r="U51" s="40"/>
      <c r="V51" s="40"/>
      <c r="W51" s="40"/>
      <c r="X51" s="40"/>
      <c r="Y51" s="40"/>
      <c r="Z51" s="40"/>
      <c r="AA51" s="40"/>
      <c r="AB51" s="40"/>
    </row>
    <row r="52" spans="1:28">
      <c r="A52" s="16"/>
      <c r="B52" s="1"/>
      <c r="C52" s="17"/>
      <c r="D52" s="18"/>
      <c r="E52" s="6"/>
      <c r="F52" s="20">
        <f t="shared" si="10"/>
        <v>0</v>
      </c>
      <c r="G52" s="6">
        <f t="shared" si="11"/>
        <v>0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1"/>
      <c r="T52" s="106"/>
      <c r="U52" s="40"/>
      <c r="V52" s="40"/>
      <c r="W52" s="40"/>
      <c r="X52" s="40"/>
      <c r="Y52" s="40"/>
      <c r="Z52" s="40"/>
      <c r="AA52" s="40"/>
      <c r="AB52" s="40"/>
    </row>
    <row r="53" spans="1:28">
      <c r="A53" s="16"/>
      <c r="B53" s="1"/>
      <c r="C53" s="17"/>
      <c r="D53" s="18"/>
      <c r="E53" s="6"/>
      <c r="F53" s="20"/>
      <c r="G53" s="6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1"/>
      <c r="T53" s="106"/>
      <c r="U53" s="40"/>
      <c r="V53" s="40"/>
      <c r="W53" s="40"/>
      <c r="X53" s="40"/>
      <c r="Y53" s="40"/>
      <c r="Z53" s="40"/>
      <c r="AA53" s="40"/>
      <c r="AB53" s="40"/>
    </row>
    <row r="54" spans="1:28">
      <c r="A54" s="16"/>
      <c r="B54" s="160"/>
      <c r="C54" s="17"/>
      <c r="D54" s="18"/>
      <c r="E54" s="6"/>
      <c r="F54" s="20"/>
      <c r="G54" s="6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1"/>
      <c r="T54" s="106"/>
      <c r="U54" s="40"/>
      <c r="V54" s="40"/>
      <c r="W54" s="40"/>
      <c r="X54" s="40"/>
      <c r="Y54" s="40"/>
      <c r="Z54" s="40"/>
      <c r="AA54" s="40"/>
      <c r="AB54" s="40"/>
    </row>
    <row r="55" spans="1:28">
      <c r="A55" s="16"/>
      <c r="B55" s="1"/>
      <c r="C55" s="17"/>
      <c r="D55" s="18"/>
      <c r="E55" s="6"/>
      <c r="F55" s="20"/>
      <c r="G55" s="6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1"/>
      <c r="T55" s="106"/>
      <c r="U55" s="40"/>
      <c r="V55" s="40"/>
      <c r="W55" s="40"/>
      <c r="X55" s="40"/>
      <c r="Y55" s="40"/>
      <c r="Z55" s="40"/>
      <c r="AA55" s="40"/>
      <c r="AB55" s="40"/>
    </row>
    <row r="56" spans="1:28">
      <c r="A56" s="16"/>
      <c r="B56" s="1"/>
      <c r="C56" s="17"/>
      <c r="D56" s="18"/>
      <c r="E56" s="6"/>
      <c r="F56" s="20"/>
      <c r="G56" s="6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/>
      <c r="T56" s="106"/>
      <c r="U56" s="40"/>
      <c r="V56" s="40"/>
      <c r="W56" s="40"/>
      <c r="X56" s="40"/>
      <c r="Y56" s="40"/>
      <c r="Z56" s="40"/>
      <c r="AA56" s="40"/>
      <c r="AB56" s="40"/>
    </row>
    <row r="57" spans="1:28">
      <c r="A57" s="16"/>
      <c r="B57" s="1"/>
      <c r="C57" s="17"/>
      <c r="D57" s="18"/>
      <c r="E57" s="6"/>
      <c r="F57" s="20"/>
      <c r="G57" s="6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1"/>
      <c r="T57" s="106"/>
      <c r="U57" s="40"/>
      <c r="V57" s="40"/>
      <c r="W57" s="40"/>
      <c r="X57" s="40"/>
      <c r="Y57" s="40"/>
      <c r="Z57" s="40"/>
      <c r="AA57" s="40"/>
      <c r="AB57" s="40"/>
    </row>
    <row r="58" spans="1:28">
      <c r="A58" s="16"/>
      <c r="B58" s="1"/>
      <c r="C58" s="17"/>
      <c r="D58" s="18"/>
      <c r="E58" s="6"/>
      <c r="F58" s="20"/>
      <c r="G58" s="6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/>
      <c r="T58" s="106"/>
      <c r="U58" s="40"/>
      <c r="V58" s="40"/>
      <c r="W58" s="40"/>
      <c r="X58" s="40"/>
      <c r="Y58" s="40"/>
      <c r="Z58" s="40"/>
      <c r="AA58" s="40"/>
      <c r="AB58" s="40"/>
    </row>
    <row r="59" spans="1:28">
      <c r="A59" s="16"/>
      <c r="B59" s="1"/>
      <c r="C59" s="17"/>
      <c r="D59" s="18"/>
      <c r="E59" s="6"/>
      <c r="F59" s="20"/>
      <c r="G59" s="6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/>
      <c r="T59" s="106"/>
      <c r="U59" s="40"/>
      <c r="V59" s="40"/>
      <c r="W59" s="40"/>
      <c r="X59" s="40"/>
      <c r="Y59" s="40"/>
      <c r="Z59" s="40"/>
      <c r="AA59" s="40"/>
      <c r="AB59" s="40"/>
    </row>
    <row r="60" spans="1:28">
      <c r="A60" s="16"/>
      <c r="B60" s="1"/>
      <c r="C60" s="17"/>
      <c r="D60" s="18"/>
      <c r="E60" s="6"/>
      <c r="F60" s="20"/>
      <c r="G60" s="6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1"/>
      <c r="T60" s="106"/>
      <c r="U60" s="40"/>
      <c r="V60" s="40"/>
      <c r="W60" s="40"/>
      <c r="X60" s="40"/>
      <c r="Y60" s="40"/>
      <c r="Z60" s="40"/>
      <c r="AA60" s="40"/>
      <c r="AB60" s="40"/>
    </row>
    <row r="61" spans="1:28">
      <c r="A61" s="16"/>
      <c r="B61" s="1"/>
      <c r="C61" s="17"/>
      <c r="D61" s="18"/>
      <c r="E61" s="6"/>
      <c r="F61" s="20"/>
      <c r="G61" s="6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1"/>
      <c r="T61" s="106"/>
      <c r="U61" s="40"/>
      <c r="V61" s="40"/>
      <c r="W61" s="40"/>
      <c r="X61" s="40"/>
      <c r="Y61" s="40"/>
      <c r="Z61" s="40"/>
      <c r="AA61" s="40"/>
      <c r="AB61" s="40"/>
    </row>
    <row r="62" spans="1:28">
      <c r="A62" s="16"/>
      <c r="B62" s="1"/>
      <c r="C62" s="17"/>
      <c r="D62" s="18"/>
      <c r="E62" s="6"/>
      <c r="F62" s="20"/>
      <c r="G62" s="6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1"/>
      <c r="T62" s="106"/>
      <c r="U62" s="40"/>
      <c r="V62" s="40"/>
      <c r="W62" s="40"/>
      <c r="X62" s="40"/>
      <c r="Y62" s="40"/>
      <c r="Z62" s="40"/>
      <c r="AA62" s="40"/>
      <c r="AB62" s="40"/>
    </row>
    <row r="63" spans="1:28">
      <c r="A63" s="16"/>
      <c r="B63" s="1"/>
      <c r="C63" s="17"/>
      <c r="D63" s="18"/>
      <c r="E63" s="6"/>
      <c r="F63" s="20"/>
      <c r="G63" s="6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1"/>
      <c r="T63" s="106"/>
      <c r="U63" s="40"/>
      <c r="V63" s="40"/>
      <c r="W63" s="40"/>
      <c r="X63" s="40"/>
      <c r="Y63" s="40"/>
      <c r="Z63" s="40"/>
      <c r="AA63" s="40"/>
      <c r="AB63" s="40"/>
    </row>
    <row r="64" spans="1:28">
      <c r="A64" s="16"/>
      <c r="B64" s="1"/>
      <c r="C64" s="17"/>
      <c r="D64" s="18"/>
      <c r="E64" s="6"/>
      <c r="F64" s="20"/>
      <c r="G64" s="6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/>
      <c r="T64" s="106"/>
      <c r="U64" s="40"/>
      <c r="V64" s="40"/>
      <c r="W64" s="40"/>
      <c r="X64" s="40"/>
      <c r="Y64" s="40"/>
      <c r="Z64" s="40"/>
      <c r="AA64" s="40"/>
      <c r="AB64" s="40"/>
    </row>
    <row r="65" spans="1:28">
      <c r="A65" s="16"/>
      <c r="B65" s="1"/>
      <c r="C65" s="17"/>
      <c r="D65" s="18"/>
      <c r="E65" s="6"/>
      <c r="F65" s="20"/>
      <c r="G65" s="6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1"/>
      <c r="T65" s="106"/>
      <c r="U65" s="40"/>
      <c r="V65" s="40"/>
      <c r="W65" s="40"/>
      <c r="X65" s="40"/>
      <c r="Y65" s="40"/>
      <c r="Z65" s="40"/>
      <c r="AA65" s="40"/>
      <c r="AB65" s="40"/>
    </row>
    <row r="66" spans="1:28">
      <c r="A66" s="16"/>
      <c r="B66" s="1"/>
      <c r="C66" s="17"/>
      <c r="D66" s="18"/>
      <c r="E66" s="6"/>
      <c r="F66" s="20"/>
      <c r="G66" s="6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1"/>
      <c r="T66" s="106"/>
      <c r="U66" s="40"/>
      <c r="V66" s="40"/>
      <c r="W66" s="40"/>
      <c r="X66" s="40"/>
      <c r="Y66" s="40"/>
      <c r="Z66" s="40"/>
      <c r="AA66" s="40"/>
      <c r="AB66" s="40"/>
    </row>
    <row r="67" spans="1:28">
      <c r="A67" s="16"/>
      <c r="B67" s="1"/>
      <c r="C67" s="17"/>
      <c r="D67" s="18"/>
      <c r="E67" s="6"/>
      <c r="F67" s="20"/>
      <c r="G67" s="6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1"/>
      <c r="T67" s="106"/>
      <c r="U67" s="40"/>
      <c r="V67" s="40"/>
      <c r="W67" s="40"/>
      <c r="X67" s="40"/>
      <c r="Y67" s="40"/>
      <c r="Z67" s="40"/>
      <c r="AA67" s="40"/>
      <c r="AB67" s="40"/>
    </row>
    <row r="68" spans="1:28">
      <c r="A68" s="16"/>
      <c r="B68" s="1"/>
      <c r="C68" s="17"/>
      <c r="D68" s="18"/>
      <c r="E68" s="6"/>
      <c r="F68" s="20"/>
      <c r="G68" s="6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1"/>
      <c r="T68" s="106"/>
      <c r="U68" s="40"/>
      <c r="V68" s="40"/>
      <c r="W68" s="40"/>
      <c r="X68" s="40"/>
      <c r="Y68" s="40"/>
      <c r="Z68" s="40"/>
      <c r="AA68" s="40"/>
      <c r="AB68" s="40"/>
    </row>
    <row r="69" spans="1:28">
      <c r="A69" s="16"/>
      <c r="B69" s="1"/>
      <c r="C69" s="17"/>
      <c r="D69" s="18"/>
      <c r="E69" s="6"/>
      <c r="F69" s="20"/>
      <c r="G69" s="6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1"/>
      <c r="T69" s="106"/>
      <c r="U69" s="40"/>
      <c r="V69" s="40"/>
      <c r="W69" s="40"/>
      <c r="X69" s="40"/>
      <c r="Y69" s="40"/>
      <c r="Z69" s="40"/>
      <c r="AA69" s="40"/>
      <c r="AB69" s="40"/>
    </row>
    <row r="70" spans="1:28">
      <c r="A70" s="16"/>
      <c r="B70" s="1"/>
      <c r="C70" s="17"/>
      <c r="D70" s="18"/>
      <c r="E70" s="6"/>
      <c r="F70" s="20"/>
      <c r="G70" s="6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1"/>
      <c r="T70" s="106"/>
      <c r="U70" s="40"/>
      <c r="V70" s="40"/>
      <c r="W70" s="40"/>
      <c r="X70" s="40"/>
      <c r="Y70" s="40"/>
      <c r="Z70" s="40"/>
      <c r="AA70" s="40"/>
      <c r="AB70" s="40"/>
    </row>
    <row r="71" spans="1:28" ht="13.5" thickBot="1">
      <c r="A71" s="10" t="s">
        <v>39</v>
      </c>
      <c r="B71" s="11"/>
      <c r="C71" s="12"/>
      <c r="D71" s="13"/>
      <c r="E71" s="37">
        <f>SUM(E51:E70)</f>
        <v>264.8</v>
      </c>
      <c r="F71" s="37">
        <f t="shared" ref="F71:S71" si="12">SUM(F51:F70)</f>
        <v>44.133333333333326</v>
      </c>
      <c r="G71" s="37">
        <f t="shared" si="12"/>
        <v>220.66666666666669</v>
      </c>
      <c r="H71" s="37">
        <f t="shared" si="12"/>
        <v>0</v>
      </c>
      <c r="I71" s="37">
        <f t="shared" si="12"/>
        <v>0</v>
      </c>
      <c r="J71" s="37">
        <f t="shared" si="12"/>
        <v>0</v>
      </c>
      <c r="K71" s="37">
        <f t="shared" si="12"/>
        <v>0</v>
      </c>
      <c r="L71" s="37">
        <f t="shared" si="12"/>
        <v>0</v>
      </c>
      <c r="M71" s="37">
        <f t="shared" si="12"/>
        <v>0</v>
      </c>
      <c r="N71" s="37">
        <f t="shared" si="12"/>
        <v>0</v>
      </c>
      <c r="O71" s="37">
        <f t="shared" si="12"/>
        <v>0</v>
      </c>
      <c r="P71" s="37">
        <f t="shared" si="12"/>
        <v>220.67</v>
      </c>
      <c r="Q71" s="37">
        <f t="shared" si="12"/>
        <v>0</v>
      </c>
      <c r="R71" s="37">
        <f t="shared" si="12"/>
        <v>0</v>
      </c>
      <c r="S71" s="37">
        <f t="shared" si="12"/>
        <v>0</v>
      </c>
      <c r="T71" s="106"/>
      <c r="U71" s="40"/>
      <c r="V71" s="40"/>
      <c r="W71" s="40"/>
      <c r="X71" s="40"/>
      <c r="Y71" s="40"/>
      <c r="Z71" s="40"/>
      <c r="AA71" s="40"/>
      <c r="AB71" s="40"/>
    </row>
    <row r="72" spans="1:28" ht="13.5" thickTop="1">
      <c r="A72" s="16">
        <v>43753</v>
      </c>
      <c r="B72" s="160" t="s">
        <v>139</v>
      </c>
      <c r="C72" s="17"/>
      <c r="D72" s="18"/>
      <c r="E72" s="6">
        <v>500</v>
      </c>
      <c r="F72" s="20">
        <f t="shared" ref="F72" si="13">E72-G72</f>
        <v>83.333333333333314</v>
      </c>
      <c r="G72" s="6">
        <f t="shared" ref="G72" si="14">E72/1.2</f>
        <v>416.66666666666669</v>
      </c>
      <c r="H72" s="20"/>
      <c r="I72" s="20"/>
      <c r="J72" s="20">
        <v>416.67</v>
      </c>
      <c r="K72" s="20"/>
      <c r="L72" s="20"/>
      <c r="M72" s="20"/>
      <c r="N72" s="20"/>
      <c r="O72" s="20"/>
      <c r="P72" s="20"/>
      <c r="Q72" s="20"/>
      <c r="R72" s="20"/>
      <c r="S72" s="21"/>
      <c r="T72" s="106"/>
      <c r="U72" s="40"/>
      <c r="V72" s="40"/>
      <c r="W72" s="40"/>
      <c r="X72" s="40"/>
      <c r="Y72" s="40"/>
      <c r="Z72" s="40"/>
      <c r="AA72" s="40"/>
      <c r="AB72" s="40"/>
    </row>
    <row r="73" spans="1:28">
      <c r="A73" s="16">
        <v>43787</v>
      </c>
      <c r="B73" s="160" t="s">
        <v>141</v>
      </c>
      <c r="C73" s="17"/>
      <c r="D73" s="18"/>
      <c r="E73" s="6">
        <v>152.4</v>
      </c>
      <c r="F73" s="20">
        <f t="shared" ref="F73" si="15">E73-G73</f>
        <v>25.399999999999991</v>
      </c>
      <c r="G73" s="6">
        <f t="shared" ref="G73" si="16">E73/1.2</f>
        <v>127.00000000000001</v>
      </c>
      <c r="H73" s="20">
        <v>127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1"/>
      <c r="T73" s="106"/>
      <c r="U73" s="40"/>
      <c r="V73" s="40"/>
      <c r="W73" s="40"/>
      <c r="X73" s="40"/>
      <c r="Y73" s="40"/>
      <c r="Z73" s="40"/>
      <c r="AA73" s="40"/>
      <c r="AB73" s="40"/>
    </row>
    <row r="74" spans="1:28">
      <c r="A74" s="16"/>
      <c r="B74" s="1"/>
      <c r="C74" s="17"/>
      <c r="D74" s="18"/>
      <c r="E74" s="6"/>
      <c r="F74" s="20"/>
      <c r="G74" s="6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1"/>
      <c r="T74" s="106"/>
      <c r="U74" s="40"/>
      <c r="V74" s="40"/>
      <c r="W74" s="40"/>
      <c r="X74" s="40"/>
      <c r="Y74" s="40"/>
      <c r="Z74" s="40"/>
      <c r="AA74" s="40"/>
      <c r="AB74" s="40"/>
    </row>
    <row r="75" spans="1:28">
      <c r="A75" s="16"/>
      <c r="B75" s="1"/>
      <c r="C75" s="17"/>
      <c r="D75" s="18"/>
      <c r="E75" s="6"/>
      <c r="F75" s="20"/>
      <c r="G75" s="6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1"/>
      <c r="T75" s="106"/>
      <c r="U75" s="40"/>
      <c r="V75" s="40"/>
      <c r="W75" s="40"/>
      <c r="X75" s="40"/>
      <c r="Y75" s="40"/>
      <c r="Z75" s="40"/>
      <c r="AA75" s="40"/>
      <c r="AB75" s="40"/>
    </row>
    <row r="76" spans="1:28">
      <c r="A76" s="16"/>
      <c r="B76" s="1"/>
      <c r="C76" s="17"/>
      <c r="D76" s="18"/>
      <c r="E76" s="6"/>
      <c r="F76" s="20"/>
      <c r="G76" s="6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1"/>
      <c r="T76" s="106"/>
      <c r="U76" s="40"/>
      <c r="V76" s="40"/>
      <c r="W76" s="40"/>
      <c r="X76" s="40"/>
      <c r="Y76" s="40"/>
      <c r="Z76" s="40"/>
      <c r="AA76" s="40"/>
      <c r="AB76" s="40"/>
    </row>
    <row r="77" spans="1:28">
      <c r="A77" s="16"/>
      <c r="B77" s="1"/>
      <c r="C77" s="17"/>
      <c r="D77" s="18"/>
      <c r="E77" s="6"/>
      <c r="F77" s="20"/>
      <c r="G77" s="6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1"/>
      <c r="T77" s="106"/>
      <c r="U77" s="40"/>
      <c r="V77" s="40"/>
      <c r="W77" s="40"/>
      <c r="X77" s="40"/>
      <c r="Y77" s="40"/>
      <c r="Z77" s="40"/>
      <c r="AA77" s="40"/>
      <c r="AB77" s="40"/>
    </row>
    <row r="78" spans="1:28">
      <c r="A78" s="16"/>
      <c r="B78" s="1"/>
      <c r="C78" s="17"/>
      <c r="D78" s="18"/>
      <c r="E78" s="6"/>
      <c r="F78" s="20"/>
      <c r="G78" s="6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1"/>
      <c r="T78" s="106"/>
      <c r="U78" s="40"/>
      <c r="V78" s="40"/>
      <c r="W78" s="40"/>
      <c r="X78" s="40"/>
      <c r="Y78" s="40"/>
      <c r="Z78" s="40"/>
      <c r="AA78" s="40"/>
      <c r="AB78" s="40"/>
    </row>
    <row r="79" spans="1:28">
      <c r="A79" s="16"/>
      <c r="B79" s="1"/>
      <c r="C79" s="17"/>
      <c r="D79" s="18"/>
      <c r="E79" s="6"/>
      <c r="F79" s="20"/>
      <c r="G79" s="6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1"/>
      <c r="T79" s="106"/>
      <c r="U79" s="40"/>
      <c r="V79" s="40"/>
      <c r="W79" s="40"/>
      <c r="X79" s="40"/>
      <c r="Y79" s="40"/>
      <c r="Z79" s="40"/>
      <c r="AA79" s="40"/>
      <c r="AB79" s="40"/>
    </row>
    <row r="80" spans="1:28">
      <c r="A80" s="16"/>
      <c r="B80" s="1"/>
      <c r="C80" s="17"/>
      <c r="D80" s="18"/>
      <c r="E80" s="6"/>
      <c r="F80" s="20"/>
      <c r="G80" s="6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1"/>
      <c r="T80" s="106"/>
      <c r="U80" s="40"/>
      <c r="V80" s="40"/>
      <c r="W80" s="40"/>
      <c r="X80" s="40"/>
      <c r="Y80" s="40"/>
      <c r="Z80" s="40"/>
      <c r="AA80" s="40"/>
      <c r="AB80" s="40"/>
    </row>
    <row r="81" spans="1:28">
      <c r="A81" s="16"/>
      <c r="B81" s="1"/>
      <c r="C81" s="17"/>
      <c r="D81" s="18"/>
      <c r="E81" s="6"/>
      <c r="F81" s="20"/>
      <c r="G81" s="6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1"/>
      <c r="T81" s="106"/>
      <c r="U81" s="40"/>
      <c r="V81" s="40"/>
      <c r="W81" s="40"/>
      <c r="X81" s="40"/>
      <c r="Y81" s="40"/>
      <c r="Z81" s="40"/>
      <c r="AA81" s="40"/>
      <c r="AB81" s="40"/>
    </row>
    <row r="82" spans="1:28">
      <c r="A82" s="16"/>
      <c r="B82" s="1"/>
      <c r="C82" s="17"/>
      <c r="D82" s="18"/>
      <c r="E82" s="6"/>
      <c r="F82" s="20"/>
      <c r="G82" s="6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1"/>
      <c r="T82" s="106"/>
      <c r="U82" s="40"/>
      <c r="V82" s="40"/>
      <c r="W82" s="40"/>
      <c r="X82" s="40"/>
      <c r="Y82" s="40"/>
      <c r="Z82" s="40"/>
      <c r="AA82" s="40"/>
      <c r="AB82" s="40"/>
    </row>
    <row r="83" spans="1:28">
      <c r="A83" s="16"/>
      <c r="B83" s="1"/>
      <c r="C83" s="17"/>
      <c r="D83" s="18"/>
      <c r="E83" s="6"/>
      <c r="F83" s="20"/>
      <c r="G83" s="6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1"/>
      <c r="T83" s="106"/>
      <c r="U83" s="40"/>
      <c r="V83" s="40"/>
      <c r="W83" s="40"/>
      <c r="X83" s="40"/>
      <c r="Y83" s="40"/>
      <c r="Z83" s="40"/>
      <c r="AA83" s="40"/>
      <c r="AB83" s="40"/>
    </row>
    <row r="84" spans="1:28">
      <c r="A84" s="16"/>
      <c r="B84" s="1"/>
      <c r="C84" s="17"/>
      <c r="D84" s="18"/>
      <c r="E84" s="6"/>
      <c r="F84" s="20"/>
      <c r="G84" s="6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1"/>
      <c r="T84" s="106"/>
      <c r="U84" s="40"/>
      <c r="V84" s="40"/>
      <c r="W84" s="40"/>
      <c r="X84" s="40"/>
      <c r="Y84" s="40"/>
      <c r="Z84" s="40"/>
      <c r="AA84" s="40"/>
      <c r="AB84" s="40"/>
    </row>
    <row r="85" spans="1:28">
      <c r="A85" s="16"/>
      <c r="B85" s="1"/>
      <c r="C85" s="17"/>
      <c r="D85" s="18"/>
      <c r="E85" s="6"/>
      <c r="F85" s="20"/>
      <c r="G85" s="6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1"/>
      <c r="T85" s="106"/>
      <c r="U85" s="40"/>
      <c r="V85" s="40"/>
      <c r="W85" s="40"/>
      <c r="X85" s="40"/>
      <c r="Y85" s="40"/>
      <c r="Z85" s="40"/>
      <c r="AA85" s="40"/>
      <c r="AB85" s="40"/>
    </row>
    <row r="86" spans="1:28">
      <c r="A86" s="16"/>
      <c r="B86" s="1"/>
      <c r="C86" s="17"/>
      <c r="D86" s="18"/>
      <c r="E86" s="6"/>
      <c r="F86" s="20"/>
      <c r="G86" s="6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1"/>
      <c r="T86" s="106"/>
      <c r="U86" s="40"/>
      <c r="V86" s="40"/>
      <c r="W86" s="40"/>
      <c r="X86" s="40"/>
      <c r="Y86" s="40"/>
      <c r="Z86" s="40"/>
      <c r="AA86" s="40"/>
      <c r="AB86" s="40"/>
    </row>
    <row r="87" spans="1:28">
      <c r="A87" s="16"/>
      <c r="B87" s="1"/>
      <c r="C87" s="17"/>
      <c r="D87" s="18"/>
      <c r="E87" s="6"/>
      <c r="F87" s="20"/>
      <c r="G87" s="6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1"/>
      <c r="T87" s="106"/>
      <c r="U87" s="40"/>
      <c r="V87" s="40"/>
      <c r="W87" s="40"/>
      <c r="X87" s="40"/>
      <c r="Y87" s="40"/>
      <c r="Z87" s="40"/>
      <c r="AA87" s="40"/>
      <c r="AB87" s="40"/>
    </row>
    <row r="88" spans="1:28">
      <c r="A88" s="16"/>
      <c r="B88" s="1"/>
      <c r="C88" s="17"/>
      <c r="D88" s="18"/>
      <c r="E88" s="6"/>
      <c r="F88" s="20"/>
      <c r="G88" s="6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1"/>
      <c r="T88" s="106"/>
      <c r="U88" s="40"/>
      <c r="V88" s="40"/>
      <c r="W88" s="40"/>
      <c r="X88" s="40"/>
      <c r="Y88" s="40"/>
      <c r="Z88" s="40"/>
      <c r="AA88" s="40"/>
      <c r="AB88" s="40"/>
    </row>
    <row r="89" spans="1:28">
      <c r="A89" s="16"/>
      <c r="B89" s="1"/>
      <c r="C89" s="17"/>
      <c r="D89" s="18"/>
      <c r="E89" s="6"/>
      <c r="F89" s="20"/>
      <c r="G89" s="6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1"/>
      <c r="T89" s="106"/>
      <c r="U89" s="40"/>
      <c r="V89" s="40"/>
      <c r="W89" s="40"/>
      <c r="X89" s="40"/>
      <c r="Y89" s="40"/>
      <c r="Z89" s="40"/>
      <c r="AA89" s="40"/>
      <c r="AB89" s="40"/>
    </row>
    <row r="90" spans="1:28">
      <c r="A90" s="16"/>
      <c r="B90" s="1"/>
      <c r="C90" s="17"/>
      <c r="D90" s="18"/>
      <c r="E90" s="6"/>
      <c r="F90" s="20"/>
      <c r="G90" s="6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1"/>
      <c r="T90" s="106"/>
      <c r="U90" s="40"/>
      <c r="V90" s="40"/>
      <c r="W90" s="40"/>
      <c r="X90" s="40"/>
      <c r="Y90" s="40"/>
      <c r="Z90" s="40"/>
      <c r="AA90" s="40"/>
      <c r="AB90" s="40"/>
    </row>
    <row r="91" spans="1:28">
      <c r="A91" s="16"/>
      <c r="B91" s="1"/>
      <c r="C91" s="17"/>
      <c r="D91" s="18"/>
      <c r="E91" s="6"/>
      <c r="F91" s="20"/>
      <c r="G91" s="6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1"/>
      <c r="T91" s="106"/>
      <c r="U91" s="40"/>
      <c r="V91" s="40"/>
      <c r="W91" s="40"/>
      <c r="X91" s="40"/>
      <c r="Y91" s="40"/>
      <c r="Z91" s="40"/>
      <c r="AA91" s="40"/>
      <c r="AB91" s="40"/>
    </row>
    <row r="92" spans="1:28" ht="13.5" thickBot="1">
      <c r="A92" s="111" t="s">
        <v>40</v>
      </c>
      <c r="B92" s="112"/>
      <c r="C92" s="107"/>
      <c r="D92" s="108"/>
      <c r="E92" s="109">
        <f>SUM(E72:E91)</f>
        <v>652.4</v>
      </c>
      <c r="F92" s="109">
        <f t="shared" ref="F92:S92" si="17">SUM(F72:F91)</f>
        <v>108.73333333333331</v>
      </c>
      <c r="G92" s="109">
        <f t="shared" si="17"/>
        <v>543.66666666666674</v>
      </c>
      <c r="H92" s="109">
        <f t="shared" si="17"/>
        <v>127</v>
      </c>
      <c r="I92" s="109">
        <f t="shared" si="17"/>
        <v>0</v>
      </c>
      <c r="J92" s="109">
        <f t="shared" si="17"/>
        <v>416.67</v>
      </c>
      <c r="K92" s="109">
        <f t="shared" si="17"/>
        <v>0</v>
      </c>
      <c r="L92" s="109">
        <f t="shared" si="17"/>
        <v>0</v>
      </c>
      <c r="M92" s="109">
        <f t="shared" si="17"/>
        <v>0</v>
      </c>
      <c r="N92" s="109">
        <f t="shared" si="17"/>
        <v>0</v>
      </c>
      <c r="O92" s="109">
        <f t="shared" si="17"/>
        <v>0</v>
      </c>
      <c r="P92" s="109">
        <f t="shared" si="17"/>
        <v>0</v>
      </c>
      <c r="Q92" s="109">
        <f t="shared" si="17"/>
        <v>0</v>
      </c>
      <c r="R92" s="109">
        <f t="shared" si="17"/>
        <v>0</v>
      </c>
      <c r="S92" s="109">
        <f t="shared" si="17"/>
        <v>0</v>
      </c>
      <c r="T92" s="106"/>
      <c r="U92" s="40"/>
      <c r="V92" s="40"/>
      <c r="W92" s="40"/>
      <c r="X92" s="40"/>
      <c r="Y92" s="40"/>
      <c r="Z92" s="40"/>
      <c r="AA92" s="40"/>
      <c r="AB92" s="40"/>
    </row>
    <row r="93" spans="1:28" ht="13.5" thickTop="1">
      <c r="A93" s="40"/>
      <c r="B93" s="40"/>
      <c r="C93" s="40"/>
      <c r="D93" s="40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40"/>
      <c r="V93" s="40"/>
      <c r="W93" s="40"/>
      <c r="X93" s="40"/>
      <c r="Y93" s="40"/>
      <c r="Z93" s="40"/>
      <c r="AA93" s="40"/>
      <c r="AB93" s="40"/>
    </row>
    <row r="94" spans="1:28" ht="13.5" thickBot="1">
      <c r="A94" s="173" t="s">
        <v>132</v>
      </c>
      <c r="B94" s="110"/>
      <c r="C94" s="110"/>
      <c r="D94" s="110"/>
      <c r="E94" s="109">
        <f t="shared" ref="E94:S94" si="18">E29+E50+E71+E92</f>
        <v>22535.72</v>
      </c>
      <c r="F94" s="109">
        <f t="shared" si="18"/>
        <v>3645.9533333333311</v>
      </c>
      <c r="G94" s="109">
        <f t="shared" si="18"/>
        <v>18889.76666666667</v>
      </c>
      <c r="H94" s="109">
        <f t="shared" si="18"/>
        <v>127</v>
      </c>
      <c r="I94" s="109">
        <f t="shared" si="18"/>
        <v>150</v>
      </c>
      <c r="J94" s="109">
        <f t="shared" si="18"/>
        <v>7333.54</v>
      </c>
      <c r="K94" s="109">
        <f t="shared" si="18"/>
        <v>8871.0400000000009</v>
      </c>
      <c r="L94" s="109">
        <f t="shared" si="18"/>
        <v>382.5</v>
      </c>
      <c r="M94" s="109">
        <f t="shared" si="18"/>
        <v>943.75</v>
      </c>
      <c r="N94" s="109">
        <f t="shared" si="18"/>
        <v>189.88</v>
      </c>
      <c r="O94" s="109">
        <f t="shared" si="18"/>
        <v>56.39</v>
      </c>
      <c r="P94" s="109">
        <f t="shared" si="18"/>
        <v>585.66999999999996</v>
      </c>
      <c r="Q94" s="109">
        <f t="shared" si="18"/>
        <v>250</v>
      </c>
      <c r="R94" s="109">
        <f t="shared" si="18"/>
        <v>0</v>
      </c>
      <c r="S94" s="109">
        <f t="shared" si="18"/>
        <v>3245.6</v>
      </c>
      <c r="T94" s="106"/>
      <c r="U94" s="40"/>
      <c r="V94" s="40"/>
      <c r="W94" s="40"/>
      <c r="X94" s="40"/>
      <c r="Y94" s="40"/>
      <c r="Z94" s="40"/>
      <c r="AA94" s="40"/>
      <c r="AB94" s="40"/>
    </row>
    <row r="95" spans="1:28" ht="13.5" thickTop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</row>
    <row r="96" spans="1:28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</row>
    <row r="97" spans="1:28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</row>
    <row r="98" spans="1:28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</row>
    <row r="99" spans="1:28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</row>
    <row r="100" spans="1:28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</row>
    <row r="101" spans="1:28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</row>
    <row r="102" spans="1:28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</row>
    <row r="103" spans="1:28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</row>
    <row r="104" spans="1:28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</row>
    <row r="105" spans="1:28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</row>
    <row r="106" spans="1:28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</row>
    <row r="107" spans="1:28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</row>
    <row r="108" spans="1:28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</row>
    <row r="109" spans="1:28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</row>
    <row r="110" spans="1:28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</row>
    <row r="111" spans="1:28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</row>
    <row r="112" spans="1:28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</row>
    <row r="113" spans="1:28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</row>
    <row r="114" spans="1:28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</row>
    <row r="115" spans="1:28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</row>
    <row r="116" spans="1:28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</row>
    <row r="117" spans="1:28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</row>
    <row r="118" spans="1:28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</row>
    <row r="119" spans="1:28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</row>
  </sheetData>
  <mergeCells count="4">
    <mergeCell ref="A1:U1"/>
    <mergeCell ref="A5:U5"/>
    <mergeCell ref="A3:U3"/>
    <mergeCell ref="A2:S2"/>
  </mergeCells>
  <phoneticPr fontId="0" type="noConversion"/>
  <printOptions gridLines="1"/>
  <pageMargins left="0" right="0" top="0" bottom="0.19685039370078741" header="0" footer="0.11811023622047245"/>
  <pageSetup paperSize="8" scale="65" orientation="landscape" r:id="rId1"/>
  <headerFooter alignWithMargins="0">
    <oddFooter>&amp;L&amp;D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B57"/>
  <sheetViews>
    <sheetView tabSelected="1" workbookViewId="0">
      <selection activeCell="U4" sqref="U1:V4"/>
    </sheetView>
  </sheetViews>
  <sheetFormatPr defaultRowHeight="12.75"/>
  <cols>
    <col min="1" max="1" width="15.5703125" customWidth="1"/>
    <col min="2" max="2" width="1.42578125" customWidth="1"/>
    <col min="4" max="4" width="14.42578125" customWidth="1"/>
    <col min="5" max="5" width="12.85546875" customWidth="1"/>
    <col min="6" max="6" width="13.5703125" customWidth="1"/>
    <col min="7" max="7" width="2.140625" customWidth="1"/>
    <col min="8" max="8" width="11.5703125" customWidth="1"/>
    <col min="9" max="9" width="11.28515625" customWidth="1"/>
    <col min="10" max="10" width="13.42578125" customWidth="1"/>
    <col min="11" max="11" width="2.140625" customWidth="1"/>
    <col min="14" max="14" width="10" customWidth="1"/>
    <col min="28" max="28" width="11.28515625" customWidth="1"/>
  </cols>
  <sheetData>
    <row r="1" spans="1:28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8">
      <c r="A2" s="116"/>
      <c r="B2" s="117"/>
      <c r="C2" s="117"/>
      <c r="D2" s="39" t="s">
        <v>15</v>
      </c>
      <c r="E2" s="39"/>
      <c r="F2" s="39"/>
      <c r="G2" s="39"/>
      <c r="H2" s="39"/>
      <c r="I2" s="39"/>
      <c r="J2" s="39"/>
      <c r="K2" s="39"/>
      <c r="L2" s="39"/>
      <c r="M2" s="39"/>
      <c r="N2" s="118"/>
      <c r="O2" s="119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15">
      <c r="A3" s="120"/>
      <c r="B3" s="121"/>
      <c r="C3" s="121"/>
      <c r="D3" s="42"/>
      <c r="E3" s="42"/>
      <c r="F3" s="184" t="s">
        <v>87</v>
      </c>
      <c r="G3" s="184"/>
      <c r="H3" s="184"/>
      <c r="I3" s="184"/>
      <c r="J3" s="42"/>
      <c r="K3" s="42"/>
      <c r="L3" s="42"/>
      <c r="M3" s="42"/>
      <c r="N3" s="122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15.75">
      <c r="A4" s="123" t="s">
        <v>78</v>
      </c>
      <c r="B4" s="39"/>
      <c r="C4" s="39"/>
      <c r="D4" s="39"/>
      <c r="E4" s="155">
        <v>2019</v>
      </c>
      <c r="F4" s="184" t="s">
        <v>140</v>
      </c>
      <c r="G4" s="185"/>
      <c r="H4" s="185"/>
      <c r="I4" s="185"/>
      <c r="J4" s="39"/>
      <c r="K4" s="39"/>
      <c r="L4" s="39"/>
      <c r="M4" s="39"/>
      <c r="N4" s="118"/>
      <c r="O4" s="124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12" customHeight="1" thickBot="1">
      <c r="A5" s="125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118"/>
      <c r="O5" s="124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ht="15.75">
      <c r="A6" s="126"/>
      <c r="B6" s="127"/>
      <c r="C6" s="127"/>
      <c r="D6" s="127" t="s">
        <v>146</v>
      </c>
      <c r="E6" s="127"/>
      <c r="F6" s="127"/>
      <c r="G6" s="127"/>
      <c r="H6" s="180" t="s">
        <v>97</v>
      </c>
      <c r="I6" s="180"/>
      <c r="J6" s="180"/>
      <c r="K6" s="127"/>
      <c r="L6" s="180" t="s">
        <v>96</v>
      </c>
      <c r="M6" s="180"/>
      <c r="N6" s="181"/>
      <c r="O6" s="124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15.75">
      <c r="A7" s="125"/>
      <c r="B7" s="39"/>
      <c r="C7" s="39"/>
      <c r="D7" s="39" t="s">
        <v>143</v>
      </c>
      <c r="E7" s="39"/>
      <c r="F7" s="39"/>
      <c r="G7" s="39"/>
      <c r="H7" s="182" t="s">
        <v>27</v>
      </c>
      <c r="I7" s="182"/>
      <c r="J7" s="182"/>
      <c r="K7" s="39"/>
      <c r="L7" s="182" t="s">
        <v>28</v>
      </c>
      <c r="M7" s="182"/>
      <c r="N7" s="183"/>
      <c r="O7" s="124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ht="15.75">
      <c r="A8" s="125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118"/>
      <c r="O8" s="124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ht="15.75">
      <c r="A9" s="128"/>
      <c r="B9" s="121"/>
      <c r="C9" s="121"/>
      <c r="D9" s="129">
        <v>2019</v>
      </c>
      <c r="E9" s="129">
        <v>2019</v>
      </c>
      <c r="F9" s="129">
        <v>2019</v>
      </c>
      <c r="G9" s="121"/>
      <c r="H9" s="129">
        <v>2019</v>
      </c>
      <c r="I9" s="129">
        <v>2019</v>
      </c>
      <c r="J9" s="129" t="s">
        <v>137</v>
      </c>
      <c r="K9" s="121"/>
      <c r="L9" s="129">
        <v>2019</v>
      </c>
      <c r="M9" s="129">
        <v>2019</v>
      </c>
      <c r="N9" s="130">
        <v>2019</v>
      </c>
      <c r="O9" s="124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>
      <c r="A10" s="120"/>
      <c r="B10" s="121"/>
      <c r="C10" s="121"/>
      <c r="D10" s="129" t="s">
        <v>11</v>
      </c>
      <c r="E10" s="129" t="s">
        <v>31</v>
      </c>
      <c r="F10" s="129" t="s">
        <v>29</v>
      </c>
      <c r="G10" s="129"/>
      <c r="H10" s="129" t="s">
        <v>11</v>
      </c>
      <c r="I10" s="129" t="s">
        <v>31</v>
      </c>
      <c r="J10" s="129" t="s">
        <v>29</v>
      </c>
      <c r="K10" s="121"/>
      <c r="L10" s="129" t="s">
        <v>11</v>
      </c>
      <c r="M10" s="129" t="s">
        <v>31</v>
      </c>
      <c r="N10" s="130" t="s">
        <v>29</v>
      </c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31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>
      <c r="A12" s="132" t="str">
        <f>'Region Expenditure'!H7</f>
        <v>Seminar</v>
      </c>
      <c r="B12" s="121"/>
      <c r="C12" s="121"/>
      <c r="D12" s="133">
        <f>'Region Income'!H76</f>
        <v>0</v>
      </c>
      <c r="E12" s="133">
        <f>'Region Expenditure'!H94</f>
        <v>127</v>
      </c>
      <c r="F12" s="133">
        <f t="shared" ref="F12:F18" si="0">D12-E12</f>
        <v>-127</v>
      </c>
      <c r="G12" s="133"/>
      <c r="H12" s="134">
        <v>0</v>
      </c>
      <c r="I12" s="134">
        <v>0</v>
      </c>
      <c r="J12" s="134">
        <f>H12-I12</f>
        <v>0</v>
      </c>
      <c r="K12" s="133"/>
      <c r="L12" s="135">
        <v>0</v>
      </c>
      <c r="M12" s="135">
        <v>0</v>
      </c>
      <c r="N12" s="136">
        <f>L12-M12</f>
        <v>0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>
      <c r="A13" s="120" t="str">
        <f>'Region Expenditure'!K7</f>
        <v>EoE Conference</v>
      </c>
      <c r="B13" s="121"/>
      <c r="C13" s="121"/>
      <c r="D13" s="133">
        <f>'Region Income'!I76</f>
        <v>1700</v>
      </c>
      <c r="E13" s="133">
        <f>'Region Expenditure'!K94</f>
        <v>8871.0400000000009</v>
      </c>
      <c r="F13" s="133">
        <f t="shared" si="0"/>
        <v>-7171.0400000000009</v>
      </c>
      <c r="G13" s="133"/>
      <c r="H13" s="134">
        <v>14367</v>
      </c>
      <c r="I13" s="134">
        <v>8871</v>
      </c>
      <c r="J13" s="136">
        <f>H13-I13</f>
        <v>5496</v>
      </c>
      <c r="K13" s="133"/>
      <c r="L13" s="135">
        <v>14000</v>
      </c>
      <c r="M13" s="135">
        <v>10000</v>
      </c>
      <c r="N13" s="136">
        <f>L13-M13</f>
        <v>4000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>
      <c r="A14" s="120" t="str">
        <f>'Region Expenditure'!J7</f>
        <v>Dinner Dance</v>
      </c>
      <c r="B14" s="95" t="s">
        <v>32</v>
      </c>
      <c r="C14" s="121"/>
      <c r="D14" s="133">
        <f>'Region Income'!J76</f>
        <v>0</v>
      </c>
      <c r="E14" s="133">
        <f>'Region Expenditure'!J94</f>
        <v>7333.54</v>
      </c>
      <c r="F14" s="133">
        <f t="shared" si="0"/>
        <v>-7333.54</v>
      </c>
      <c r="G14" s="133"/>
      <c r="H14" s="134">
        <v>9450</v>
      </c>
      <c r="I14" s="134">
        <v>9875</v>
      </c>
      <c r="J14" s="136">
        <f t="shared" ref="J14:J24" si="1">H14-I14</f>
        <v>-425</v>
      </c>
      <c r="K14" s="133"/>
      <c r="L14" s="135">
        <v>8000</v>
      </c>
      <c r="M14" s="135">
        <v>7500</v>
      </c>
      <c r="N14" s="136">
        <f t="shared" ref="N14:N24" si="2">L14-M14</f>
        <v>500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8">
      <c r="A15" s="120" t="str">
        <f>'Region Expenditure'!I7</f>
        <v>Social</v>
      </c>
      <c r="B15" s="121"/>
      <c r="C15" s="121"/>
      <c r="D15" s="133">
        <f>'Region Income'!K76</f>
        <v>671.66</v>
      </c>
      <c r="E15" s="133">
        <f>'Region Expenditure'!I94</f>
        <v>150</v>
      </c>
      <c r="F15" s="133">
        <f t="shared" si="0"/>
        <v>521.66</v>
      </c>
      <c r="G15" s="133"/>
      <c r="H15" s="134">
        <v>806</v>
      </c>
      <c r="I15" s="134">
        <v>1460</v>
      </c>
      <c r="J15" s="136">
        <f t="shared" si="1"/>
        <v>-654</v>
      </c>
      <c r="K15" s="133"/>
      <c r="L15" s="135">
        <v>1000</v>
      </c>
      <c r="M15" s="135">
        <v>1000</v>
      </c>
      <c r="N15" s="136">
        <f t="shared" si="2"/>
        <v>0</v>
      </c>
      <c r="O15" s="40" t="s">
        <v>126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>
      <c r="A16" s="132" t="str">
        <f>'Region Expenditure'!L7</f>
        <v>AGM</v>
      </c>
      <c r="B16" s="95"/>
      <c r="C16" s="121"/>
      <c r="D16" s="133">
        <f>'Region Income'!L76</f>
        <v>0</v>
      </c>
      <c r="E16" s="133">
        <f>'Region Expenditure'!L94</f>
        <v>382.5</v>
      </c>
      <c r="F16" s="133">
        <f t="shared" si="0"/>
        <v>-382.5</v>
      </c>
      <c r="G16" s="133"/>
      <c r="H16" s="134"/>
      <c r="I16" s="134">
        <v>459</v>
      </c>
      <c r="J16" s="136">
        <f t="shared" si="1"/>
        <v>-459</v>
      </c>
      <c r="K16" s="133"/>
      <c r="L16" s="135">
        <v>0</v>
      </c>
      <c r="M16" s="135">
        <v>450</v>
      </c>
      <c r="N16" s="136">
        <f t="shared" si="2"/>
        <v>-450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1:28">
      <c r="A17" s="132" t="str">
        <f>'Region Expenditure'!M7</f>
        <v>Golf</v>
      </c>
      <c r="B17" s="121"/>
      <c r="C17" s="121"/>
      <c r="D17" s="133">
        <f>'Region Income'!M76</f>
        <v>733.33</v>
      </c>
      <c r="E17" s="133">
        <f>'Region Expenditure'!M94</f>
        <v>943.75</v>
      </c>
      <c r="F17" s="133">
        <f t="shared" si="0"/>
        <v>-210.41999999999996</v>
      </c>
      <c r="G17" s="133"/>
      <c r="H17" s="134">
        <v>1000</v>
      </c>
      <c r="I17" s="134">
        <v>1000</v>
      </c>
      <c r="J17" s="136">
        <f t="shared" si="1"/>
        <v>0</v>
      </c>
      <c r="K17" s="133"/>
      <c r="L17" s="135">
        <v>600</v>
      </c>
      <c r="M17" s="135">
        <v>600</v>
      </c>
      <c r="N17" s="136">
        <f t="shared" si="2"/>
        <v>0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1:28">
      <c r="A18" s="157" t="s">
        <v>30</v>
      </c>
      <c r="B18" s="121"/>
      <c r="C18" s="121"/>
      <c r="D18" s="133">
        <f>'Region Income'!N76+'Region Income'!O76</f>
        <v>0</v>
      </c>
      <c r="E18" s="133"/>
      <c r="F18" s="133">
        <f t="shared" si="0"/>
        <v>0</v>
      </c>
      <c r="G18" s="133"/>
      <c r="H18" s="134"/>
      <c r="I18" s="134"/>
      <c r="J18" s="136">
        <f t="shared" si="1"/>
        <v>0</v>
      </c>
      <c r="K18" s="133"/>
      <c r="L18" s="135"/>
      <c r="M18" s="135">
        <v>0</v>
      </c>
      <c r="N18" s="136">
        <f t="shared" si="2"/>
        <v>0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1:28">
      <c r="A19" s="120"/>
      <c r="B19" s="121"/>
      <c r="C19" s="121"/>
      <c r="D19" s="133"/>
      <c r="E19" s="133"/>
      <c r="F19" s="133"/>
      <c r="G19" s="133"/>
      <c r="H19" s="134"/>
      <c r="I19" s="134"/>
      <c r="J19" s="136">
        <f t="shared" si="1"/>
        <v>0</v>
      </c>
      <c r="K19" s="133"/>
      <c r="L19" s="135">
        <v>0</v>
      </c>
      <c r="M19" s="135">
        <v>0</v>
      </c>
      <c r="N19" s="136">
        <f t="shared" si="2"/>
        <v>0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1:28">
      <c r="A20" s="132" t="str">
        <f>'Region Expenditure'!N7</f>
        <v xml:space="preserve">Member Meetings </v>
      </c>
      <c r="B20" s="121"/>
      <c r="C20" s="121"/>
      <c r="D20" s="133">
        <v>0</v>
      </c>
      <c r="E20" s="133">
        <f>'Region Expenditure'!N94</f>
        <v>189.88</v>
      </c>
      <c r="F20" s="133">
        <f>D20-E20</f>
        <v>-189.88</v>
      </c>
      <c r="G20" s="133"/>
      <c r="H20" s="134"/>
      <c r="I20" s="134">
        <v>750</v>
      </c>
      <c r="J20" s="136">
        <f t="shared" si="1"/>
        <v>-750</v>
      </c>
      <c r="K20" s="133"/>
      <c r="L20" s="135">
        <v>0</v>
      </c>
      <c r="M20" s="135">
        <v>2500</v>
      </c>
      <c r="N20" s="136">
        <f t="shared" si="2"/>
        <v>-2500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>
      <c r="A21" s="120" t="str">
        <f>'Region Expenditure'!O7</f>
        <v>Admin, Postage &amp; Telephone</v>
      </c>
      <c r="B21" s="121"/>
      <c r="C21" s="121"/>
      <c r="D21" s="133">
        <v>0</v>
      </c>
      <c r="E21" s="133">
        <f>'Region Expenditure'!O94</f>
        <v>56.39</v>
      </c>
      <c r="F21" s="133">
        <f>D21-E21</f>
        <v>-56.39</v>
      </c>
      <c r="G21" s="133"/>
      <c r="H21" s="134"/>
      <c r="I21" s="134">
        <v>50</v>
      </c>
      <c r="J21" s="136">
        <f t="shared" si="1"/>
        <v>-50</v>
      </c>
      <c r="K21" s="133"/>
      <c r="L21" s="135">
        <v>0</v>
      </c>
      <c r="M21" s="135">
        <v>50</v>
      </c>
      <c r="N21" s="136">
        <f t="shared" si="2"/>
        <v>-50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1:28">
      <c r="A22" s="120" t="str">
        <f>'Region Expenditure'!P7</f>
        <v>Committee Meetings</v>
      </c>
      <c r="B22" s="121"/>
      <c r="C22" s="121"/>
      <c r="D22" s="133">
        <v>0</v>
      </c>
      <c r="E22" s="133">
        <f>'Region Expenditure'!P94</f>
        <v>585.66999999999996</v>
      </c>
      <c r="F22" s="133">
        <f>D22-E22</f>
        <v>-585.66999999999996</v>
      </c>
      <c r="G22" s="133"/>
      <c r="H22" s="134"/>
      <c r="I22" s="134">
        <v>600</v>
      </c>
      <c r="J22" s="136">
        <f t="shared" si="1"/>
        <v>-600</v>
      </c>
      <c r="K22" s="133"/>
      <c r="L22" s="135">
        <v>0</v>
      </c>
      <c r="M22" s="135">
        <v>1000</v>
      </c>
      <c r="N22" s="136">
        <f t="shared" si="2"/>
        <v>-1000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spans="1:28">
      <c r="A23" s="157" t="str">
        <f>'Region Expenditure'!R7</f>
        <v>Member Engagement</v>
      </c>
      <c r="B23" s="95"/>
      <c r="C23" s="121"/>
      <c r="D23" s="133">
        <v>0</v>
      </c>
      <c r="E23" s="133">
        <f>'Region Expenditure'!R94</f>
        <v>0</v>
      </c>
      <c r="F23" s="133">
        <f>D23-E23</f>
        <v>0</v>
      </c>
      <c r="G23" s="133"/>
      <c r="H23" s="134"/>
      <c r="I23" s="134"/>
      <c r="J23" s="136">
        <f t="shared" si="1"/>
        <v>0</v>
      </c>
      <c r="K23" s="133"/>
      <c r="L23" s="135">
        <v>0</v>
      </c>
      <c r="M23" s="135">
        <v>500</v>
      </c>
      <c r="N23" s="136">
        <f t="shared" si="2"/>
        <v>-500</v>
      </c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spans="1:28">
      <c r="A24" s="120" t="s">
        <v>84</v>
      </c>
      <c r="B24" s="95"/>
      <c r="C24" s="121"/>
      <c r="D24" s="133"/>
      <c r="E24" s="133">
        <f>'Region Expenditure'!Q94</f>
        <v>250</v>
      </c>
      <c r="F24" s="133">
        <f>D24-E24</f>
        <v>-250</v>
      </c>
      <c r="G24" s="133"/>
      <c r="H24" s="133"/>
      <c r="I24" s="133">
        <v>500</v>
      </c>
      <c r="J24" s="136">
        <f t="shared" si="1"/>
        <v>-500</v>
      </c>
      <c r="K24" s="133"/>
      <c r="L24" s="135"/>
      <c r="M24" s="135">
        <v>500</v>
      </c>
      <c r="N24" s="136">
        <f t="shared" si="2"/>
        <v>-500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ht="13.5" thickBot="1">
      <c r="A25" s="120"/>
      <c r="B25" s="121"/>
      <c r="C25" s="121"/>
      <c r="D25" s="137">
        <f>SUM(D12:D24)</f>
        <v>3104.99</v>
      </c>
      <c r="E25" s="137">
        <f>SUM(E12:E24)</f>
        <v>18889.77</v>
      </c>
      <c r="F25" s="137">
        <f>SUM(F12:F24)</f>
        <v>-15784.78</v>
      </c>
      <c r="G25" s="133"/>
      <c r="H25" s="137">
        <f>SUM(H12:H24)</f>
        <v>25623</v>
      </c>
      <c r="I25" s="137">
        <f>SUM(I12:I24)</f>
        <v>23565</v>
      </c>
      <c r="J25" s="137">
        <f>SUM(J12:J24)</f>
        <v>2058</v>
      </c>
      <c r="K25" s="133"/>
      <c r="L25" s="138">
        <f>SUM(L12:L24)</f>
        <v>23600</v>
      </c>
      <c r="M25" s="138">
        <f>SUM(M12:M24)</f>
        <v>24100</v>
      </c>
      <c r="N25" s="139">
        <f>SUM(N12:N24)</f>
        <v>-500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ht="14.25" thickTop="1" thickBot="1">
      <c r="A26" s="140" t="s">
        <v>33</v>
      </c>
      <c r="B26" s="141"/>
      <c r="C26" s="141"/>
      <c r="D26" s="142">
        <f>'Region Income'!G76</f>
        <v>3105</v>
      </c>
      <c r="E26" s="142">
        <f>'Region Expenditure'!G94</f>
        <v>18889.76666666667</v>
      </c>
      <c r="F26" s="142">
        <f>D26-E26</f>
        <v>-15784.76666666667</v>
      </c>
      <c r="G26" s="142"/>
      <c r="H26" s="142"/>
      <c r="I26" s="142"/>
      <c r="J26" s="142"/>
      <c r="K26" s="142"/>
      <c r="L26" s="143"/>
      <c r="M26" s="143"/>
      <c r="N26" s="14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</row>
    <row r="27" spans="1:28">
      <c r="A27" s="121"/>
      <c r="B27" s="121"/>
      <c r="C27" s="121"/>
      <c r="D27" s="133"/>
      <c r="E27" s="133"/>
      <c r="F27" s="133"/>
      <c r="G27" s="133"/>
      <c r="H27" s="133"/>
      <c r="I27" s="133"/>
      <c r="J27" s="133"/>
      <c r="K27" s="133"/>
      <c r="L27" s="135"/>
      <c r="M27" s="135"/>
      <c r="N27" s="135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1:28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5.75">
      <c r="A29" s="124" t="s">
        <v>35</v>
      </c>
      <c r="B29" s="40"/>
      <c r="C29" s="40"/>
      <c r="D29" s="40"/>
      <c r="E29" s="40"/>
      <c r="F29" s="40"/>
      <c r="G29" s="40"/>
      <c r="H29" s="124" t="s">
        <v>56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28">
      <c r="A31" s="159" t="s">
        <v>144</v>
      </c>
      <c r="B31" s="40"/>
      <c r="C31" s="40"/>
      <c r="D31" s="40"/>
      <c r="E31" s="106">
        <v>34653.9</v>
      </c>
      <c r="F31" s="40"/>
      <c r="G31" s="40"/>
      <c r="H31" s="158" t="s">
        <v>83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1:28">
      <c r="A32" s="74" t="s">
        <v>46</v>
      </c>
      <c r="B32" s="40"/>
      <c r="C32" s="40"/>
      <c r="D32" s="40"/>
      <c r="E32" s="106">
        <f>'Region Income'!E76</f>
        <v>3726</v>
      </c>
      <c r="F32" s="40"/>
      <c r="G32" s="40"/>
      <c r="H32" s="40" t="s">
        <v>84</v>
      </c>
      <c r="I32" s="40"/>
      <c r="J32" s="40">
        <v>750</v>
      </c>
      <c r="K32" s="40"/>
      <c r="L32" s="159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1:28">
      <c r="A33" s="74" t="s">
        <v>47</v>
      </c>
      <c r="B33" s="40"/>
      <c r="C33" s="40"/>
      <c r="D33" s="40"/>
      <c r="E33" s="106">
        <f>-'Region Expenditure'!E94</f>
        <v>-22535.72</v>
      </c>
      <c r="F33" s="40"/>
      <c r="G33" s="40"/>
      <c r="H33" s="40" t="s">
        <v>104</v>
      </c>
      <c r="I33" s="40"/>
      <c r="J33" s="40">
        <v>-250</v>
      </c>
      <c r="K33" s="40" t="s">
        <v>131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1:28">
      <c r="A34" s="74" t="s">
        <v>57</v>
      </c>
      <c r="B34" s="40"/>
      <c r="C34" s="40"/>
      <c r="D34" s="40"/>
      <c r="E34" s="106">
        <f>'Region Income'!P76-'Region Expenditure'!S94</f>
        <v>20794.400000000001</v>
      </c>
      <c r="F34" s="40"/>
      <c r="G34" s="40"/>
      <c r="H34" s="40" t="s">
        <v>85</v>
      </c>
      <c r="I34" s="40"/>
      <c r="J34" s="40" t="s">
        <v>145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</row>
    <row r="35" spans="1:28">
      <c r="A35" s="74" t="s">
        <v>36</v>
      </c>
      <c r="B35" s="40"/>
      <c r="C35" s="40"/>
      <c r="D35" s="40"/>
      <c r="E35" s="106"/>
      <c r="F35" s="40"/>
      <c r="G35" s="40"/>
      <c r="H35" s="40" t="s">
        <v>110</v>
      </c>
      <c r="I35" s="40"/>
      <c r="J35" s="158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  <row r="36" spans="1:28">
      <c r="A36" s="40" t="s">
        <v>86</v>
      </c>
      <c r="B36" s="40"/>
      <c r="C36" s="40"/>
      <c r="D36" s="40"/>
      <c r="E36" s="106"/>
      <c r="F36" s="40"/>
      <c r="G36" s="40"/>
      <c r="H36" s="40"/>
      <c r="I36" s="40"/>
      <c r="J36" s="40"/>
      <c r="K36" s="40"/>
      <c r="L36" s="159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28" ht="13.5" thickBot="1">
      <c r="A37" s="74" t="s">
        <v>37</v>
      </c>
      <c r="B37" s="40"/>
      <c r="C37" s="40"/>
      <c r="D37" s="40"/>
      <c r="E37" s="145">
        <f>SUM(E31:E36)</f>
        <v>36638.58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1:28" ht="13.5" thickTop="1">
      <c r="A38" s="40"/>
      <c r="B38" s="40"/>
      <c r="C38" s="40"/>
      <c r="D38" s="40"/>
      <c r="E38" s="40"/>
      <c r="F38" s="40"/>
      <c r="G38" s="40"/>
      <c r="H38" s="106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</row>
    <row r="39" spans="1:28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</row>
    <row r="40" spans="1:28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</row>
    <row r="41" spans="1:28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</row>
    <row r="42" spans="1:28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</row>
    <row r="43" spans="1:28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</row>
    <row r="44" spans="1:28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</row>
    <row r="45" spans="1:28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</row>
    <row r="46" spans="1:28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</row>
    <row r="47" spans="1:28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</row>
    <row r="48" spans="1:28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</row>
    <row r="49" spans="1:28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</row>
    <row r="50" spans="1:28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</row>
    <row r="51" spans="1:28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</row>
    <row r="52" spans="1:28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</row>
    <row r="53" spans="1:28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</row>
    <row r="54" spans="1:28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</row>
    <row r="55" spans="1:28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</row>
    <row r="56" spans="1:28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</row>
    <row r="57" spans="1:28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</row>
  </sheetData>
  <mergeCells count="6">
    <mergeCell ref="H6:J6"/>
    <mergeCell ref="L6:N6"/>
    <mergeCell ref="H7:J7"/>
    <mergeCell ref="L7:N7"/>
    <mergeCell ref="F3:I3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&amp;L&amp;D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AB44"/>
  <sheetViews>
    <sheetView workbookViewId="0">
      <selection activeCell="P26" sqref="A1:P26"/>
    </sheetView>
  </sheetViews>
  <sheetFormatPr defaultRowHeight="12.75"/>
  <cols>
    <col min="1" max="1" width="20.5703125" customWidth="1"/>
    <col min="2" max="2" width="2" customWidth="1"/>
    <col min="3" max="3" width="28.140625" customWidth="1"/>
    <col min="4" max="4" width="3.42578125" customWidth="1"/>
    <col min="5" max="5" width="14.5703125" customWidth="1"/>
    <col min="6" max="6" width="1.85546875" customWidth="1"/>
    <col min="7" max="7" width="11.42578125" customWidth="1"/>
    <col min="8" max="8" width="2.7109375" customWidth="1"/>
    <col min="9" max="9" width="11.7109375" customWidth="1"/>
    <col min="10" max="10" width="3" customWidth="1"/>
    <col min="11" max="11" width="11.85546875" customWidth="1"/>
  </cols>
  <sheetData>
    <row r="1" spans="1:28" ht="38.25" customHeight="1">
      <c r="A1" s="40"/>
      <c r="B1" s="40"/>
      <c r="C1" s="190" t="s">
        <v>2</v>
      </c>
      <c r="D1" s="190"/>
      <c r="E1" s="190"/>
      <c r="F1" s="190"/>
      <c r="G1" s="190"/>
      <c r="H1" s="190"/>
      <c r="I1" s="191"/>
      <c r="J1" s="191"/>
      <c r="K1" s="191"/>
      <c r="L1" s="191"/>
      <c r="M1" s="19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3.5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74"/>
      <c r="M2" s="74"/>
      <c r="N2" s="74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27" customHeight="1" thickBot="1">
      <c r="A3" s="146" t="s">
        <v>0</v>
      </c>
      <c r="B3" s="74"/>
      <c r="C3" s="147">
        <v>2019</v>
      </c>
      <c r="D3" s="186" t="s">
        <v>88</v>
      </c>
      <c r="E3" s="187"/>
      <c r="F3" s="187"/>
      <c r="G3" s="187"/>
      <c r="H3" s="187"/>
      <c r="I3" s="188"/>
      <c r="J3" s="74"/>
      <c r="K3" s="74"/>
      <c r="L3" s="74"/>
      <c r="M3" s="74"/>
      <c r="N3" s="74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27.7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20.100000000000001" customHeight="1">
      <c r="A5" s="148"/>
      <c r="B5" s="95"/>
      <c r="C5" s="95"/>
      <c r="D5" s="74"/>
      <c r="E5" s="92" t="s">
        <v>3</v>
      </c>
      <c r="F5" s="92"/>
      <c r="G5" s="92" t="s">
        <v>5</v>
      </c>
      <c r="H5" s="92"/>
      <c r="I5" s="92" t="s">
        <v>1</v>
      </c>
      <c r="J5" s="92"/>
      <c r="K5" s="92" t="s">
        <v>4</v>
      </c>
      <c r="L5" s="74"/>
      <c r="M5" s="74"/>
      <c r="N5" s="74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ht="20.100000000000001" customHeight="1">
      <c r="A6" s="148"/>
      <c r="B6" s="95"/>
      <c r="C6" s="95"/>
      <c r="D6" s="74"/>
      <c r="E6" s="92" t="s">
        <v>9</v>
      </c>
      <c r="F6" s="92"/>
      <c r="G6" s="92" t="s">
        <v>9</v>
      </c>
      <c r="H6" s="92"/>
      <c r="I6" s="92" t="s">
        <v>11</v>
      </c>
      <c r="J6" s="92"/>
      <c r="K6" s="92" t="s">
        <v>14</v>
      </c>
      <c r="L6" s="74"/>
      <c r="M6" s="74"/>
      <c r="N6" s="74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0.100000000000001" customHeight="1">
      <c r="A7" s="148"/>
      <c r="B7" s="95"/>
      <c r="C7" s="95"/>
      <c r="D7" s="74"/>
      <c r="E7" s="92" t="s">
        <v>10</v>
      </c>
      <c r="F7" s="92"/>
      <c r="G7" s="92" t="s">
        <v>13</v>
      </c>
      <c r="H7" s="92"/>
      <c r="I7" s="92" t="s">
        <v>12</v>
      </c>
      <c r="J7" s="92"/>
      <c r="K7" s="92" t="s">
        <v>12</v>
      </c>
      <c r="L7" s="74"/>
      <c r="M7" s="74"/>
      <c r="N7" s="74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ht="20.100000000000001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ht="20.100000000000001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ht="20.100000000000001" customHeight="1">
      <c r="A10" s="149" t="s">
        <v>6</v>
      </c>
      <c r="B10" s="146"/>
      <c r="C10" s="149" t="s">
        <v>54</v>
      </c>
      <c r="D10" s="146"/>
      <c r="E10" s="150">
        <f>'Region Income'!F24</f>
        <v>207.6666666666666</v>
      </c>
      <c r="F10" s="151"/>
      <c r="G10" s="150">
        <f>'Region Expenditure'!F29</f>
        <v>93.166666666666629</v>
      </c>
      <c r="H10" s="151"/>
      <c r="I10" s="150">
        <f>'Region Income'!G24</f>
        <v>1038.3333333333335</v>
      </c>
      <c r="J10" s="151"/>
      <c r="K10" s="150">
        <f>'Region Expenditure'!G29</f>
        <v>615.83333333333337</v>
      </c>
      <c r="L10" s="149"/>
      <c r="M10" s="74"/>
      <c r="N10" s="74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 ht="20.100000000000001" customHeight="1">
      <c r="A11" s="149"/>
      <c r="B11" s="146"/>
      <c r="C11" s="146"/>
      <c r="D11" s="146"/>
      <c r="E11" s="151"/>
      <c r="F11" s="151"/>
      <c r="G11" s="151"/>
      <c r="H11" s="151"/>
      <c r="I11" s="151"/>
      <c r="J11" s="151"/>
      <c r="K11" s="151"/>
      <c r="L11" s="149"/>
      <c r="M11" s="74"/>
      <c r="N11" s="74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ht="20.100000000000001" customHeight="1">
      <c r="A12" s="149" t="s">
        <v>41</v>
      </c>
      <c r="B12" s="149"/>
      <c r="C12" s="149" t="s">
        <v>54</v>
      </c>
      <c r="D12" s="149"/>
      <c r="E12" s="150">
        <f>'Region Income'!F41</f>
        <v>73.333333333333314</v>
      </c>
      <c r="F12" s="151"/>
      <c r="G12" s="150">
        <f>'Region Expenditure'!F50</f>
        <v>3399.9199999999983</v>
      </c>
      <c r="H12" s="151"/>
      <c r="I12" s="150">
        <f>'Region Income'!G41</f>
        <v>366.66666666666669</v>
      </c>
      <c r="J12" s="151"/>
      <c r="K12" s="150">
        <f>'Region Expenditure'!G50</f>
        <v>17509.600000000002</v>
      </c>
      <c r="L12" s="149"/>
      <c r="M12" s="74"/>
      <c r="N12" s="74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ht="20.100000000000001" customHeight="1">
      <c r="A13" s="149"/>
      <c r="B13" s="149"/>
      <c r="C13" s="149"/>
      <c r="D13" s="149"/>
      <c r="E13" s="152"/>
      <c r="F13" s="151"/>
      <c r="G13" s="152"/>
      <c r="H13" s="152"/>
      <c r="I13" s="152"/>
      <c r="J13" s="152"/>
      <c r="K13" s="152"/>
      <c r="L13" s="149"/>
      <c r="M13" s="74"/>
      <c r="N13" s="74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ht="20.100000000000001" customHeight="1" thickBot="1">
      <c r="A14" s="149" t="s">
        <v>43</v>
      </c>
      <c r="B14" s="149"/>
      <c r="C14" s="149"/>
      <c r="D14" s="149"/>
      <c r="E14" s="153">
        <f>SUM(E10:E13)</f>
        <v>280.99999999999989</v>
      </c>
      <c r="F14" s="153"/>
      <c r="G14" s="153">
        <f>SUM(G10:G13)</f>
        <v>3493.0866666666648</v>
      </c>
      <c r="H14" s="153"/>
      <c r="I14" s="153">
        <f>SUM(I10:I13)</f>
        <v>1405.0000000000002</v>
      </c>
      <c r="J14" s="153"/>
      <c r="K14" s="153">
        <f>SUM(K10:K13)</f>
        <v>18125.433333333334</v>
      </c>
      <c r="L14" s="149"/>
      <c r="M14" s="74"/>
      <c r="N14" s="74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8" ht="20.100000000000001" customHeight="1" thickTop="1">
      <c r="A15" s="149"/>
      <c r="B15" s="149"/>
      <c r="C15" s="149"/>
      <c r="D15" s="149"/>
      <c r="E15" s="151"/>
      <c r="F15" s="151"/>
      <c r="G15" s="151"/>
      <c r="H15" s="151"/>
      <c r="I15" s="151"/>
      <c r="J15" s="151"/>
      <c r="K15" s="151"/>
      <c r="L15" s="149"/>
      <c r="M15" s="74"/>
      <c r="N15" s="7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 ht="20.100000000000001" customHeight="1">
      <c r="A16" s="149" t="s">
        <v>7</v>
      </c>
      <c r="B16" s="146"/>
      <c r="C16" s="149" t="s">
        <v>54</v>
      </c>
      <c r="D16" s="146"/>
      <c r="E16" s="150">
        <f>'Region Income'!F57</f>
        <v>340</v>
      </c>
      <c r="F16" s="151"/>
      <c r="G16" s="150">
        <f>'Region Expenditure'!F71</f>
        <v>44.133333333333326</v>
      </c>
      <c r="H16" s="151"/>
      <c r="I16" s="150">
        <f>'Region Income'!G57</f>
        <v>1700</v>
      </c>
      <c r="J16" s="151"/>
      <c r="K16" s="150">
        <f>'Region Expenditure'!G71</f>
        <v>220.66666666666669</v>
      </c>
      <c r="L16" s="149"/>
      <c r="M16" s="74"/>
      <c r="N16" s="7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1:28" ht="20.100000000000001" customHeight="1">
      <c r="A17" s="149"/>
      <c r="B17" s="146"/>
      <c r="C17" s="146"/>
      <c r="D17" s="146"/>
      <c r="E17" s="151"/>
      <c r="F17" s="151"/>
      <c r="G17" s="151"/>
      <c r="H17" s="151"/>
      <c r="I17" s="151"/>
      <c r="J17" s="151"/>
      <c r="K17" s="151"/>
      <c r="L17" s="149"/>
      <c r="M17" s="74"/>
      <c r="N17" s="74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1:28" ht="20.100000000000001" customHeight="1" thickBot="1">
      <c r="A18" s="149" t="s">
        <v>44</v>
      </c>
      <c r="B18" s="146"/>
      <c r="C18" s="146"/>
      <c r="D18" s="146"/>
      <c r="E18" s="153">
        <f>SUM(E14:E17)</f>
        <v>620.99999999999989</v>
      </c>
      <c r="F18" s="153"/>
      <c r="G18" s="153">
        <f>SUM(G14:G17)</f>
        <v>3537.219999999998</v>
      </c>
      <c r="H18" s="153"/>
      <c r="I18" s="153">
        <f>SUM(I14:I17)</f>
        <v>3105</v>
      </c>
      <c r="J18" s="153"/>
      <c r="K18" s="153">
        <f>SUM(K14:K17)</f>
        <v>18346.100000000002</v>
      </c>
      <c r="L18" s="149"/>
      <c r="M18" s="74"/>
      <c r="N18" s="74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1:28" ht="20.100000000000001" customHeight="1" thickTop="1">
      <c r="A19" s="149"/>
      <c r="B19" s="146"/>
      <c r="C19" s="146"/>
      <c r="D19" s="146"/>
      <c r="E19" s="151"/>
      <c r="F19" s="151"/>
      <c r="G19" s="151"/>
      <c r="H19" s="151"/>
      <c r="I19" s="151"/>
      <c r="J19" s="151"/>
      <c r="K19" s="151"/>
      <c r="L19" s="149"/>
      <c r="M19" s="74"/>
      <c r="N19" s="74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1:28" ht="20.100000000000001" customHeight="1">
      <c r="A20" s="149" t="s">
        <v>8</v>
      </c>
      <c r="B20" s="149"/>
      <c r="C20" s="149" t="s">
        <v>55</v>
      </c>
      <c r="D20" s="149"/>
      <c r="E20" s="150">
        <f>'Region Income'!F74</f>
        <v>0</v>
      </c>
      <c r="F20" s="151"/>
      <c r="G20" s="150">
        <f>'Region Expenditure'!F92</f>
        <v>108.73333333333331</v>
      </c>
      <c r="H20" s="152"/>
      <c r="I20" s="150">
        <f>'Region Income'!G74</f>
        <v>0</v>
      </c>
      <c r="J20" s="152"/>
      <c r="K20" s="150">
        <f>'Region Expenditure'!G92</f>
        <v>543.66666666666674</v>
      </c>
      <c r="L20" s="149"/>
      <c r="M20" s="74"/>
      <c r="N20" s="74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ht="20.100000000000001" customHeight="1">
      <c r="A21" s="149"/>
      <c r="B21" s="149"/>
      <c r="C21" s="149"/>
      <c r="D21" s="149"/>
      <c r="E21" s="152"/>
      <c r="F21" s="151"/>
      <c r="G21" s="152"/>
      <c r="H21" s="152"/>
      <c r="I21" s="152"/>
      <c r="J21" s="152"/>
      <c r="K21" s="152"/>
      <c r="L21" s="149"/>
      <c r="M21" s="74"/>
      <c r="N21" s="74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1:28" ht="20.100000000000001" customHeight="1" thickBot="1">
      <c r="A22" s="149" t="s">
        <v>45</v>
      </c>
      <c r="B22" s="149"/>
      <c r="C22" s="149"/>
      <c r="D22" s="149"/>
      <c r="E22" s="153">
        <f>SUM(E18:E21)</f>
        <v>620.99999999999989</v>
      </c>
      <c r="F22" s="153"/>
      <c r="G22" s="153">
        <f>SUM(G18:G21)</f>
        <v>3645.9533333333311</v>
      </c>
      <c r="H22" s="153"/>
      <c r="I22" s="153">
        <f>SUM(I18:I21)</f>
        <v>3105</v>
      </c>
      <c r="J22" s="153"/>
      <c r="K22" s="153">
        <f>SUM(K18:K21)</f>
        <v>18889.76666666667</v>
      </c>
      <c r="L22" s="149"/>
      <c r="M22" s="74"/>
      <c r="N22" s="7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spans="1:28" ht="20.100000000000001" customHeight="1" thickTop="1">
      <c r="A23" s="149" t="s">
        <v>34</v>
      </c>
      <c r="B23" s="146"/>
      <c r="C23" s="146"/>
      <c r="D23" s="146"/>
      <c r="E23" s="152">
        <f>'Region Income'!F76</f>
        <v>620.99999999999989</v>
      </c>
      <c r="F23" s="151"/>
      <c r="G23" s="152">
        <f>'Region Expenditure'!F94</f>
        <v>3645.9533333333311</v>
      </c>
      <c r="H23" s="152"/>
      <c r="I23" s="152">
        <f>'Region Income'!G76</f>
        <v>3105</v>
      </c>
      <c r="J23" s="152"/>
      <c r="K23" s="152">
        <f>'Region Expenditure'!G94</f>
        <v>18889.76666666667</v>
      </c>
      <c r="L23" s="149"/>
      <c r="M23" s="74"/>
      <c r="N23" s="74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spans="1:28" ht="18">
      <c r="A24" s="149"/>
      <c r="B24" s="146"/>
      <c r="C24" s="146"/>
      <c r="D24" s="146"/>
      <c r="E24" s="152"/>
      <c r="F24" s="151"/>
      <c r="G24" s="152"/>
      <c r="H24" s="152"/>
      <c r="I24" s="152"/>
      <c r="J24" s="152"/>
      <c r="K24" s="152"/>
      <c r="L24" s="149"/>
      <c r="M24" s="74"/>
      <c r="N24" s="74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ht="18">
      <c r="A25" s="149" t="s">
        <v>42</v>
      </c>
      <c r="B25" s="146"/>
      <c r="C25" s="146"/>
      <c r="D25" s="146"/>
      <c r="E25" s="146"/>
      <c r="F25" s="154"/>
      <c r="G25" s="149"/>
      <c r="H25" s="146"/>
      <c r="I25" s="149"/>
      <c r="J25" s="149"/>
      <c r="K25" s="149"/>
      <c r="L25" s="149"/>
      <c r="M25" s="74"/>
      <c r="N25" s="74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1:28">
      <c r="A26" s="74"/>
      <c r="B26" s="74"/>
      <c r="C26" s="74"/>
      <c r="D26" s="74"/>
      <c r="E26" s="74"/>
      <c r="F26" s="95"/>
      <c r="G26" s="74"/>
      <c r="H26" s="74"/>
      <c r="I26" s="74"/>
      <c r="J26" s="74"/>
      <c r="K26" s="74"/>
      <c r="L26" s="74"/>
      <c r="M26" s="74"/>
      <c r="N26" s="7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</row>
    <row r="27" spans="1:28">
      <c r="A27" s="74"/>
      <c r="B27" s="74"/>
      <c r="C27" s="74"/>
      <c r="D27" s="74"/>
      <c r="E27" s="74"/>
      <c r="F27" s="95"/>
      <c r="G27" s="74"/>
      <c r="H27" s="74"/>
      <c r="I27" s="74"/>
      <c r="J27" s="74"/>
      <c r="K27" s="74"/>
      <c r="L27" s="74"/>
      <c r="M27" s="74"/>
      <c r="N27" s="7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1:28" ht="15.75">
      <c r="A28" s="74"/>
      <c r="B28" s="148"/>
      <c r="C28" s="148"/>
      <c r="D28" s="148"/>
      <c r="E28" s="148"/>
      <c r="F28" s="155"/>
      <c r="G28" s="74"/>
      <c r="H28" s="148"/>
      <c r="I28" s="74"/>
      <c r="J28" s="74"/>
      <c r="K28" s="74"/>
      <c r="L28" s="74"/>
      <c r="M28" s="74"/>
      <c r="N28" s="7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15.75">
      <c r="A29" s="74"/>
      <c r="B29" s="148"/>
      <c r="C29" s="148"/>
      <c r="D29" s="148"/>
      <c r="E29" s="148"/>
      <c r="F29" s="155"/>
      <c r="G29" s="74"/>
      <c r="H29" s="148"/>
      <c r="I29" s="74"/>
      <c r="J29" s="74"/>
      <c r="K29" s="74"/>
      <c r="L29" s="74"/>
      <c r="M29" s="74"/>
      <c r="N29" s="74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ht="15.75">
      <c r="A30" s="74"/>
      <c r="B30" s="74"/>
      <c r="C30" s="74"/>
      <c r="D30" s="74"/>
      <c r="E30" s="74"/>
      <c r="F30" s="74"/>
      <c r="G30" s="74"/>
      <c r="H30" s="148"/>
      <c r="I30" s="74"/>
      <c r="J30" s="74"/>
      <c r="K30" s="74"/>
      <c r="L30" s="74"/>
      <c r="M30" s="74"/>
      <c r="N30" s="74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28">
      <c r="A31" s="7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74"/>
      <c r="N31" s="74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1:28">
      <c r="A32" s="74"/>
      <c r="B32" s="95"/>
      <c r="C32" s="156"/>
      <c r="D32" s="156"/>
      <c r="E32" s="95"/>
      <c r="F32" s="95"/>
      <c r="G32" s="95"/>
      <c r="H32" s="95"/>
      <c r="I32" s="95"/>
      <c r="J32" s="95"/>
      <c r="K32" s="95"/>
      <c r="L32" s="95"/>
      <c r="M32" s="74"/>
      <c r="N32" s="74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</row>
    <row r="33" spans="1:28">
      <c r="A33" s="74"/>
      <c r="B33" s="95"/>
      <c r="C33" s="156"/>
      <c r="D33" s="156"/>
      <c r="E33" s="95"/>
      <c r="F33" s="95"/>
      <c r="G33" s="95"/>
      <c r="H33" s="95"/>
      <c r="I33" s="95"/>
      <c r="J33" s="95"/>
      <c r="K33" s="95"/>
      <c r="L33" s="95"/>
      <c r="M33" s="74"/>
      <c r="N33" s="74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1:28">
      <c r="A34" s="74"/>
      <c r="B34" s="95"/>
      <c r="C34" s="156"/>
      <c r="D34" s="156"/>
      <c r="E34" s="95"/>
      <c r="F34" s="95"/>
      <c r="G34" s="95"/>
      <c r="H34" s="95"/>
      <c r="I34" s="95"/>
      <c r="J34" s="95"/>
      <c r="K34" s="95"/>
      <c r="L34" s="95"/>
      <c r="M34" s="74"/>
      <c r="N34" s="74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</row>
    <row r="35" spans="1:28">
      <c r="A35" s="74"/>
      <c r="B35" s="95"/>
      <c r="C35" s="156"/>
      <c r="D35" s="156"/>
      <c r="E35" s="95"/>
      <c r="F35" s="95"/>
      <c r="G35" s="95"/>
      <c r="H35" s="95"/>
      <c r="I35" s="95"/>
      <c r="J35" s="95"/>
      <c r="K35" s="95"/>
      <c r="L35" s="95"/>
      <c r="M35" s="74"/>
      <c r="N35" s="74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  <row r="36" spans="1:28">
      <c r="A36" s="74"/>
      <c r="B36" s="95"/>
      <c r="C36" s="156"/>
      <c r="D36" s="156"/>
      <c r="E36" s="95"/>
      <c r="F36" s="95"/>
      <c r="G36" s="95"/>
      <c r="H36" s="95"/>
      <c r="I36" s="95"/>
      <c r="J36" s="95"/>
      <c r="K36" s="95"/>
      <c r="L36" s="95"/>
      <c r="M36" s="74"/>
      <c r="N36" s="7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28">
      <c r="A37" s="7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74"/>
      <c r="N37" s="74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1:28" ht="18">
      <c r="A38" s="74"/>
      <c r="B38" s="15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74"/>
      <c r="N38" s="74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</row>
    <row r="39" spans="1:28">
      <c r="A39" s="7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74"/>
      <c r="N39" s="74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</row>
    <row r="40" spans="1:28" ht="15.75">
      <c r="A40" s="74"/>
      <c r="B40" s="155"/>
      <c r="C40" s="155"/>
      <c r="D40" s="155"/>
      <c r="E40" s="189"/>
      <c r="F40" s="189"/>
      <c r="G40" s="155"/>
      <c r="H40" s="155"/>
      <c r="I40" s="155"/>
      <c r="J40" s="95"/>
      <c r="K40" s="95"/>
      <c r="L40" s="95"/>
      <c r="M40" s="74"/>
      <c r="N40" s="74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</row>
    <row r="41" spans="1:28" ht="6.75" customHeight="1">
      <c r="A41" s="74"/>
      <c r="B41" s="155"/>
      <c r="C41" s="155"/>
      <c r="D41" s="155"/>
      <c r="E41" s="155"/>
      <c r="F41" s="155"/>
      <c r="G41" s="155"/>
      <c r="H41" s="155"/>
      <c r="I41" s="155"/>
      <c r="J41" s="95"/>
      <c r="K41" s="95"/>
      <c r="L41" s="95"/>
      <c r="M41" s="74"/>
      <c r="N41" s="74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</row>
    <row r="42" spans="1:28" ht="15.75">
      <c r="A42" s="74"/>
      <c r="B42" s="155"/>
      <c r="C42" s="155"/>
      <c r="D42" s="155"/>
      <c r="E42" s="189"/>
      <c r="F42" s="189"/>
      <c r="G42" s="155"/>
      <c r="H42" s="155"/>
      <c r="I42" s="155"/>
      <c r="J42" s="95"/>
      <c r="K42" s="95"/>
      <c r="L42" s="95"/>
      <c r="M42" s="74"/>
      <c r="N42" s="74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</row>
    <row r="43" spans="1:28">
      <c r="A43" s="7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74"/>
      <c r="N43" s="7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</row>
    <row r="44" spans="1:28">
      <c r="A44" s="7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74"/>
      <c r="N44" s="74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</row>
  </sheetData>
  <mergeCells count="4">
    <mergeCell ref="D3:I3"/>
    <mergeCell ref="E40:F40"/>
    <mergeCell ref="E42:F42"/>
    <mergeCell ref="C1:M1"/>
  </mergeCells>
  <phoneticPr fontId="0" type="noConversion"/>
  <printOptions horizontalCentered="1" verticalCentered="1"/>
  <pageMargins left="0" right="0" top="0" bottom="0" header="0" footer="0"/>
  <pageSetup paperSize="9" scale="56" orientation="landscape" r:id="rId1"/>
  <headerFooter alignWithMargins="0">
    <oddFooter>&amp;R&amp;"Small Fonts,Regular"&amp;7&amp;D &amp;F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Z65"/>
  <sheetViews>
    <sheetView topLeftCell="A21" workbookViewId="0">
      <selection activeCell="A29" sqref="A29:E53"/>
    </sheetView>
  </sheetViews>
  <sheetFormatPr defaultRowHeight="12.75"/>
  <cols>
    <col min="1" max="1" width="28.42578125" customWidth="1"/>
    <col min="2" max="2" width="6.7109375" customWidth="1"/>
    <col min="3" max="3" width="14.42578125" customWidth="1"/>
    <col min="4" max="4" width="13" customWidth="1"/>
    <col min="5" max="5" width="14.42578125" customWidth="1"/>
    <col min="7" max="7" width="10.5703125" customWidth="1"/>
  </cols>
  <sheetData>
    <row r="1" spans="1:26" ht="15.75">
      <c r="A1" s="38"/>
      <c r="B1" s="39" t="s">
        <v>15</v>
      </c>
      <c r="C1" s="39"/>
      <c r="D1" s="39"/>
      <c r="E1" s="39"/>
      <c r="F1" s="39"/>
      <c r="G1" s="39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5">
      <c r="A2" s="41"/>
      <c r="B2" s="42"/>
      <c r="C2" s="42"/>
      <c r="D2" s="184" t="s">
        <v>87</v>
      </c>
      <c r="E2" s="184"/>
      <c r="F2" s="184"/>
      <c r="G2" s="184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5.75">
      <c r="A3" s="43"/>
      <c r="B3" s="39"/>
      <c r="C3" s="155">
        <v>2019</v>
      </c>
      <c r="D3" s="184" t="s">
        <v>142</v>
      </c>
      <c r="E3" s="185"/>
      <c r="F3" s="185"/>
      <c r="G3" s="185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.75">
      <c r="A4" s="41"/>
      <c r="B4" s="44"/>
      <c r="C4" s="45"/>
      <c r="D4" s="46"/>
      <c r="E4" s="46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>
      <c r="A5" s="41"/>
      <c r="B5" s="44"/>
      <c r="C5" s="47"/>
      <c r="D5" s="46"/>
      <c r="E5" s="46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5">
      <c r="A6" s="48" t="s">
        <v>58</v>
      </c>
      <c r="B6" s="49"/>
      <c r="C6" s="50">
        <v>2019</v>
      </c>
      <c r="D6" s="50">
        <v>2019</v>
      </c>
      <c r="E6" s="50">
        <v>2019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>
      <c r="A7" s="51"/>
      <c r="B7" s="46"/>
      <c r="C7" s="52" t="s">
        <v>59</v>
      </c>
      <c r="D7" s="52" t="s">
        <v>60</v>
      </c>
      <c r="E7" s="52" t="s">
        <v>61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>
      <c r="A8" s="53"/>
      <c r="B8" s="46"/>
      <c r="C8" s="54"/>
      <c r="D8" s="54"/>
      <c r="E8" s="5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>
      <c r="A9" s="166" t="str">
        <f>'Summary I&amp;E'!A12</f>
        <v>Seminar</v>
      </c>
      <c r="B9" s="56"/>
      <c r="C9" s="57">
        <f>'Summary I&amp;E'!D12</f>
        <v>0</v>
      </c>
      <c r="D9" s="57">
        <f>'Summary I&amp;E'!E12</f>
        <v>127</v>
      </c>
      <c r="E9" s="57">
        <f>C9-D9</f>
        <v>-127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>
      <c r="A10" s="166" t="str">
        <f>'Summary I&amp;E'!A13</f>
        <v>EoE Conference</v>
      </c>
      <c r="B10" s="56"/>
      <c r="C10" s="57">
        <f>'Summary I&amp;E'!D13</f>
        <v>1700</v>
      </c>
      <c r="D10" s="57">
        <f>'Summary I&amp;E'!E13</f>
        <v>8871.0400000000009</v>
      </c>
      <c r="E10" s="5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>
      <c r="A11" s="166" t="str">
        <f>'Summary I&amp;E'!A14</f>
        <v>Dinner Dance</v>
      </c>
      <c r="B11" s="56"/>
      <c r="C11" s="57">
        <f>'Summary I&amp;E'!D14</f>
        <v>0</v>
      </c>
      <c r="D11" s="57">
        <f>'Summary I&amp;E'!E14</f>
        <v>7333.54</v>
      </c>
      <c r="E11" s="57">
        <f t="shared" ref="E11:E23" si="0">C11-D11</f>
        <v>-7333.54</v>
      </c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>
      <c r="A12" s="166" t="str">
        <f>'Summary I&amp;E'!A15</f>
        <v>Social</v>
      </c>
      <c r="B12" s="56"/>
      <c r="C12" s="57">
        <f>'Summary I&amp;E'!D15</f>
        <v>671.66</v>
      </c>
      <c r="D12" s="57">
        <f>'Summary I&amp;E'!E15</f>
        <v>150</v>
      </c>
      <c r="E12" s="57">
        <f t="shared" si="0"/>
        <v>521.66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>
      <c r="A13" s="166" t="str">
        <f>'Summary I&amp;E'!A16</f>
        <v>AGM</v>
      </c>
      <c r="B13" s="56"/>
      <c r="C13" s="57">
        <f>'Summary I&amp;E'!D16</f>
        <v>0</v>
      </c>
      <c r="D13" s="57">
        <f>'Summary I&amp;E'!E16</f>
        <v>382.5</v>
      </c>
      <c r="E13" s="57">
        <f t="shared" si="0"/>
        <v>-382.5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>
      <c r="A14" s="166" t="str">
        <f>'Summary I&amp;E'!A17</f>
        <v>Golf</v>
      </c>
      <c r="B14" s="56"/>
      <c r="C14" s="57">
        <f>'Summary I&amp;E'!D17</f>
        <v>733.33</v>
      </c>
      <c r="D14" s="57">
        <f>'Summary I&amp;E'!E17</f>
        <v>943.75</v>
      </c>
      <c r="E14" s="5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>
      <c r="A15" s="166" t="str">
        <f>'Summary I&amp;E'!A18</f>
        <v>Other</v>
      </c>
      <c r="B15" s="56"/>
      <c r="C15" s="57">
        <f>'Summary I&amp;E'!D18</f>
        <v>0</v>
      </c>
      <c r="D15" s="57">
        <f>'Summary I&amp;E'!E18</f>
        <v>0</v>
      </c>
      <c r="E15" s="57">
        <f t="shared" si="0"/>
        <v>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>
      <c r="A16" s="55"/>
      <c r="B16" s="56"/>
      <c r="C16" s="57"/>
      <c r="D16" s="57"/>
      <c r="E16" s="5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>
      <c r="A17" s="60"/>
      <c r="B17" s="56"/>
      <c r="C17" s="58"/>
      <c r="D17" s="58"/>
      <c r="E17" s="5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>
      <c r="A18" s="61" t="s">
        <v>79</v>
      </c>
      <c r="B18" s="56"/>
      <c r="C18" s="58"/>
      <c r="D18" s="58"/>
      <c r="E18" s="5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>
      <c r="A19" s="163" t="str">
        <f>'Summary I&amp;E'!A20</f>
        <v xml:space="preserve">Member Meetings </v>
      </c>
      <c r="B19" s="62"/>
      <c r="C19" s="58">
        <f>'Summary I&amp;E'!D20</f>
        <v>0</v>
      </c>
      <c r="D19" s="58">
        <f>'Summary I&amp;E'!E20</f>
        <v>189.88</v>
      </c>
      <c r="E19" s="57">
        <f t="shared" si="0"/>
        <v>-189.88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>
      <c r="A20" s="163" t="str">
        <f>'Summary I&amp;E'!A21</f>
        <v>Admin, Postage &amp; Telephone</v>
      </c>
      <c r="B20" s="62"/>
      <c r="C20" s="58">
        <f>'Summary I&amp;E'!D21</f>
        <v>0</v>
      </c>
      <c r="D20" s="58">
        <f>'Summary I&amp;E'!E21</f>
        <v>56.39</v>
      </c>
      <c r="E20" s="57">
        <f t="shared" si="0"/>
        <v>-56.39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>
      <c r="A21" s="163" t="str">
        <f>'Summary I&amp;E'!A22</f>
        <v>Committee Meetings</v>
      </c>
      <c r="B21" s="62"/>
      <c r="C21" s="58">
        <f>'Summary I&amp;E'!D22</f>
        <v>0</v>
      </c>
      <c r="D21" s="58">
        <f>'Summary I&amp;E'!E22</f>
        <v>585.66999999999996</v>
      </c>
      <c r="E21" s="57">
        <f t="shared" si="0"/>
        <v>-585.66999999999996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>
      <c r="A22" s="163" t="str">
        <f>'Summary I&amp;E'!A23</f>
        <v>Member Engagement</v>
      </c>
      <c r="B22" s="62"/>
      <c r="C22" s="58">
        <f>'Summary I&amp;E'!D23</f>
        <v>0</v>
      </c>
      <c r="D22" s="58">
        <f>'Summary I&amp;E'!E23</f>
        <v>0</v>
      </c>
      <c r="E22" s="57">
        <f t="shared" si="0"/>
        <v>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>
      <c r="A23" t="s">
        <v>84</v>
      </c>
      <c r="B23" s="62"/>
      <c r="C23" s="58">
        <f>'Summary I&amp;E'!D24</f>
        <v>0</v>
      </c>
      <c r="D23" s="58">
        <f>'Summary I&amp;E'!E24</f>
        <v>250</v>
      </c>
      <c r="E23" s="57">
        <f t="shared" si="0"/>
        <v>-250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>
      <c r="A24" s="163" t="s">
        <v>62</v>
      </c>
      <c r="B24" s="56"/>
      <c r="C24" s="58"/>
      <c r="D24" s="58"/>
      <c r="E24" s="59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3.5" thickBot="1">
      <c r="A25" s="63" t="s">
        <v>63</v>
      </c>
      <c r="B25" s="56"/>
      <c r="C25" s="64">
        <f>SUM(C9:C24)</f>
        <v>3104.99</v>
      </c>
      <c r="D25" s="64">
        <f>SUM(D9:D24)</f>
        <v>18889.77</v>
      </c>
      <c r="E25" s="65">
        <f>+C25-D25</f>
        <v>-15784.78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3.5" thickTop="1">
      <c r="A26" s="63"/>
      <c r="B26" s="56"/>
      <c r="C26" s="66"/>
      <c r="D26" s="66"/>
      <c r="E26" s="66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>
      <c r="A27" s="67"/>
      <c r="B27" s="56"/>
      <c r="C27" s="68"/>
      <c r="D27" s="68"/>
      <c r="E27" s="68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5">
      <c r="A28" s="38"/>
      <c r="B28" s="56"/>
      <c r="C28" s="66"/>
      <c r="D28" s="66"/>
      <c r="E28" s="66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">
      <c r="A29" s="69" t="s">
        <v>64</v>
      </c>
      <c r="B29" s="56"/>
      <c r="C29" s="66"/>
      <c r="D29" s="192"/>
      <c r="E29" s="192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>
      <c r="A30" s="70"/>
      <c r="B30" s="56"/>
      <c r="C30" s="66"/>
      <c r="D30" s="66"/>
      <c r="E30" s="6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>
      <c r="A31" s="71" t="s">
        <v>65</v>
      </c>
      <c r="B31" s="72"/>
      <c r="C31" s="73"/>
      <c r="D31" s="66"/>
      <c r="E31" s="66">
        <f>'Summary I&amp;E'!E31</f>
        <v>34653.9</v>
      </c>
      <c r="F31" s="74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>
      <c r="A32" s="71"/>
      <c r="B32" s="72"/>
      <c r="C32" s="66"/>
      <c r="D32" s="66"/>
      <c r="E32" s="75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>
      <c r="A33" s="71"/>
      <c r="B33" s="56"/>
      <c r="C33" s="76"/>
      <c r="D33" s="66"/>
      <c r="E33" s="66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>
      <c r="A34" s="171" t="s">
        <v>111</v>
      </c>
      <c r="B34" s="56"/>
      <c r="C34" s="76"/>
      <c r="D34" s="66">
        <f>'Summary I&amp;E'!E34</f>
        <v>20794.400000000001</v>
      </c>
      <c r="E34" s="59">
        <f>+D34+D33</f>
        <v>20794.400000000001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>
      <c r="A35" s="71"/>
      <c r="B35" s="77"/>
      <c r="C35" s="78" t="s">
        <v>66</v>
      </c>
      <c r="D35" s="78" t="s">
        <v>67</v>
      </c>
      <c r="E35" s="66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>
      <c r="A36" s="71" t="s">
        <v>68</v>
      </c>
      <c r="B36" s="56"/>
      <c r="C36" s="59">
        <f>'Region VAT'!E22</f>
        <v>620.99999999999989</v>
      </c>
      <c r="D36" s="66">
        <f>-'Region VAT'!G22</f>
        <v>-3645.9533333333311</v>
      </c>
      <c r="E36" s="58">
        <f>C36+D36</f>
        <v>-3024.9533333333311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>
      <c r="A37" s="71"/>
      <c r="B37" s="72"/>
      <c r="C37" s="66"/>
      <c r="D37" s="66"/>
      <c r="E37" s="75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>
      <c r="A38" s="79" t="s">
        <v>69</v>
      </c>
      <c r="B38" s="72"/>
      <c r="C38" s="66"/>
      <c r="D38" s="66"/>
      <c r="E38" s="66">
        <f>E25</f>
        <v>-15784.78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>
      <c r="A39" s="79"/>
      <c r="B39" s="72"/>
      <c r="C39" s="66"/>
      <c r="D39" s="66"/>
      <c r="E39" s="75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5.75" thickBot="1">
      <c r="A40" s="71"/>
      <c r="B40" s="80"/>
      <c r="C40" s="66"/>
      <c r="D40" s="66"/>
      <c r="E40" s="81">
        <f>SUM(E31:E39)</f>
        <v>36638.566666666673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3.5" thickTop="1">
      <c r="A41" s="71"/>
      <c r="B41" s="56"/>
      <c r="C41" s="66"/>
      <c r="D41" s="66"/>
      <c r="E41" s="66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>
      <c r="A42" s="71" t="s">
        <v>70</v>
      </c>
      <c r="B42" s="56"/>
      <c r="C42" s="66"/>
      <c r="D42" s="75"/>
      <c r="E42" s="66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>
      <c r="A43" s="71"/>
      <c r="B43" s="56"/>
      <c r="C43" s="66"/>
      <c r="D43" s="75"/>
      <c r="E43" s="66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>
      <c r="A44" s="71" t="s">
        <v>71</v>
      </c>
      <c r="B44" s="56"/>
      <c r="C44" s="66"/>
      <c r="D44" s="66"/>
      <c r="E44" s="66">
        <v>0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>
      <c r="A45" s="71" t="s">
        <v>72</v>
      </c>
      <c r="B45" s="56"/>
      <c r="C45" s="66"/>
      <c r="D45" s="66"/>
      <c r="E45" s="66">
        <f>'Summary I&amp;E'!E37</f>
        <v>36638.58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>
      <c r="A46" s="71" t="s">
        <v>73</v>
      </c>
      <c r="B46" s="56"/>
      <c r="C46" s="66"/>
      <c r="D46" s="59"/>
      <c r="E46" s="6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>
      <c r="A47" s="82" t="s">
        <v>76</v>
      </c>
      <c r="B47" s="56"/>
      <c r="C47" s="66"/>
      <c r="D47" s="66"/>
      <c r="E47" s="66">
        <f>'Summary I&amp;E'!J36</f>
        <v>0</v>
      </c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>
      <c r="A48" s="71"/>
      <c r="B48" s="56"/>
      <c r="C48" s="66"/>
      <c r="D48" s="66"/>
      <c r="E48" s="59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>
      <c r="A49" s="71"/>
      <c r="B49" s="56"/>
      <c r="C49" s="66"/>
      <c r="D49" s="66"/>
      <c r="E49" s="59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>
      <c r="A50" s="71" t="s">
        <v>74</v>
      </c>
      <c r="B50" s="56"/>
      <c r="C50" s="66"/>
      <c r="D50" s="66"/>
      <c r="E50" s="66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>
      <c r="A51" s="70"/>
      <c r="B51" s="56"/>
      <c r="C51" s="66"/>
      <c r="D51" s="66"/>
      <c r="E51" s="66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>
      <c r="A52" s="70"/>
      <c r="B52" s="83"/>
      <c r="C52" s="66"/>
      <c r="D52" s="66"/>
      <c r="E52" s="66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5.75" thickBot="1">
      <c r="A53" s="84" t="s">
        <v>75</v>
      </c>
      <c r="B53" s="85"/>
      <c r="C53" s="66"/>
      <c r="D53" s="66"/>
      <c r="E53" s="86">
        <f>SUM(E44:E52)</f>
        <v>36638.58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3.5" thickTop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>
      <c r="A58" s="40"/>
      <c r="B58" s="40"/>
      <c r="C58" s="40"/>
      <c r="D58" s="40"/>
      <c r="E58" s="40"/>
      <c r="F58" s="40"/>
      <c r="G58" s="40"/>
      <c r="H58" s="40"/>
      <c r="I58" s="40"/>
    </row>
    <row r="59" spans="1:26">
      <c r="A59" s="40"/>
      <c r="B59" s="40"/>
      <c r="C59" s="40"/>
      <c r="D59" s="40"/>
      <c r="E59" s="40"/>
      <c r="F59" s="40"/>
      <c r="G59" s="40"/>
      <c r="H59" s="40"/>
      <c r="I59" s="40"/>
    </row>
    <row r="60" spans="1:26">
      <c r="A60" s="40"/>
      <c r="B60" s="40"/>
      <c r="C60" s="40"/>
      <c r="D60" s="40"/>
      <c r="E60" s="40"/>
      <c r="F60" s="40"/>
      <c r="G60" s="40"/>
      <c r="H60" s="40"/>
      <c r="I60" s="40"/>
    </row>
    <row r="61" spans="1:26">
      <c r="A61" s="40"/>
      <c r="B61" s="40"/>
      <c r="C61" s="40"/>
      <c r="D61" s="40"/>
      <c r="E61" s="40"/>
      <c r="F61" s="40"/>
      <c r="G61" s="40"/>
      <c r="H61" s="40"/>
      <c r="I61" s="40"/>
    </row>
    <row r="62" spans="1:26">
      <c r="A62" s="40"/>
      <c r="B62" s="40"/>
      <c r="C62" s="40"/>
      <c r="D62" s="40"/>
      <c r="E62" s="40"/>
      <c r="F62" s="40"/>
      <c r="G62" s="40"/>
      <c r="H62" s="40"/>
      <c r="I62" s="40"/>
    </row>
    <row r="63" spans="1:26">
      <c r="A63" s="40"/>
      <c r="B63" s="40"/>
      <c r="C63" s="40"/>
      <c r="D63" s="40"/>
      <c r="E63" s="40"/>
      <c r="F63" s="40"/>
      <c r="G63" s="40"/>
      <c r="H63" s="40"/>
      <c r="I63" s="40"/>
    </row>
    <row r="64" spans="1:26">
      <c r="A64" s="40"/>
      <c r="B64" s="40"/>
      <c r="C64" s="40"/>
      <c r="D64" s="40"/>
      <c r="E64" s="40"/>
      <c r="F64" s="40"/>
      <c r="G64" s="40"/>
      <c r="H64" s="40"/>
      <c r="I64" s="40"/>
    </row>
    <row r="65" spans="1:9">
      <c r="A65" s="40"/>
      <c r="B65" s="40"/>
      <c r="C65" s="40"/>
      <c r="D65" s="40"/>
      <c r="E65" s="40"/>
      <c r="F65" s="40"/>
      <c r="G65" s="40"/>
      <c r="H65" s="40"/>
      <c r="I65" s="40"/>
    </row>
  </sheetData>
  <mergeCells count="3">
    <mergeCell ref="D29:E29"/>
    <mergeCell ref="D2:G2"/>
    <mergeCell ref="D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Region Income</vt:lpstr>
      <vt:lpstr>Region Expenditure</vt:lpstr>
      <vt:lpstr>Summary I&amp;E</vt:lpstr>
      <vt:lpstr>Region VAT</vt:lpstr>
      <vt:lpstr>Balance Sheet</vt:lpstr>
      <vt:lpstr>'Region Expenditure'!Print_Area</vt:lpstr>
    </vt:vector>
  </TitlesOfParts>
  <Company>IHT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Hayer</dc:creator>
  <cp:lastModifiedBy>McBeath, Alistair</cp:lastModifiedBy>
  <cp:lastPrinted>2020-01-24T13:09:24Z</cp:lastPrinted>
  <dcterms:created xsi:type="dcterms:W3CDTF">2000-09-28T10:23:45Z</dcterms:created>
  <dcterms:modified xsi:type="dcterms:W3CDTF">2020-07-21T14:02:58Z</dcterms:modified>
</cp:coreProperties>
</file>